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61" i="371" l="1"/>
  <c r="U61" i="371"/>
  <c r="T61" i="37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T58" i="371"/>
  <c r="S58" i="371"/>
  <c r="V58" i="371" s="1"/>
  <c r="R58" i="371"/>
  <c r="Q58" i="371"/>
  <c r="U57" i="371"/>
  <c r="T57" i="371"/>
  <c r="V57" i="371" s="1"/>
  <c r="S57" i="371"/>
  <c r="R57" i="371"/>
  <c r="Q57" i="371"/>
  <c r="V56" i="371"/>
  <c r="U56" i="371"/>
  <c r="T56" i="371"/>
  <c r="S56" i="371"/>
  <c r="R56" i="371"/>
  <c r="Q56" i="371"/>
  <c r="U55" i="371"/>
  <c r="T55" i="371"/>
  <c r="V55" i="371" s="1"/>
  <c r="S55" i="371"/>
  <c r="R55" i="371"/>
  <c r="Q55" i="371"/>
  <c r="T54" i="371"/>
  <c r="S54" i="371"/>
  <c r="V54" i="371" s="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U49" i="371"/>
  <c r="T49" i="371"/>
  <c r="V49" i="371" s="1"/>
  <c r="S49" i="371"/>
  <c r="R49" i="371"/>
  <c r="Q49" i="371"/>
  <c r="T48" i="371"/>
  <c r="S48" i="371"/>
  <c r="V48" i="371" s="1"/>
  <c r="R48" i="371"/>
  <c r="Q48" i="371"/>
  <c r="U47" i="371"/>
  <c r="T47" i="371"/>
  <c r="V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U41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S36" i="371"/>
  <c r="V36" i="371" s="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T32" i="371"/>
  <c r="S32" i="371"/>
  <c r="V32" i="371" s="1"/>
  <c r="R32" i="371"/>
  <c r="Q32" i="371"/>
  <c r="U31" i="371"/>
  <c r="T31" i="371"/>
  <c r="V31" i="371" s="1"/>
  <c r="S31" i="371"/>
  <c r="R31" i="371"/>
  <c r="Q31" i="371"/>
  <c r="T30" i="371"/>
  <c r="S30" i="371"/>
  <c r="V30" i="371" s="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U23" i="371"/>
  <c r="T23" i="371"/>
  <c r="V23" i="371" s="1"/>
  <c r="S23" i="371"/>
  <c r="R23" i="371"/>
  <c r="Q23" i="371"/>
  <c r="V22" i="371"/>
  <c r="U22" i="371"/>
  <c r="T22" i="371"/>
  <c r="S22" i="371"/>
  <c r="R22" i="371"/>
  <c r="Q22" i="371"/>
  <c r="U21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S16" i="371"/>
  <c r="V16" i="371" s="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U13" i="371"/>
  <c r="T13" i="371"/>
  <c r="V13" i="371" s="1"/>
  <c r="S13" i="371"/>
  <c r="R13" i="371"/>
  <c r="Q13" i="371"/>
  <c r="T12" i="371"/>
  <c r="S12" i="371"/>
  <c r="V12" i="371" s="1"/>
  <c r="R12" i="371"/>
  <c r="Q12" i="371"/>
  <c r="V11" i="371"/>
  <c r="U11" i="371"/>
  <c r="T11" i="371"/>
  <c r="S11" i="371"/>
  <c r="R11" i="371"/>
  <c r="Q11" i="371"/>
  <c r="T10" i="371"/>
  <c r="S10" i="371"/>
  <c r="V10" i="371" s="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U7" i="371"/>
  <c r="T7" i="371"/>
  <c r="V7" i="371" s="1"/>
  <c r="S7" i="371"/>
  <c r="R7" i="371"/>
  <c r="Q7" i="371"/>
  <c r="T6" i="371"/>
  <c r="S6" i="371"/>
  <c r="V6" i="371" s="1"/>
  <c r="R6" i="371"/>
  <c r="Q6" i="371"/>
  <c r="U5" i="371"/>
  <c r="T5" i="371"/>
  <c r="V5" i="371" s="1"/>
  <c r="S5" i="371"/>
  <c r="R5" i="371"/>
  <c r="Q5" i="371"/>
  <c r="U6" i="371" l="1"/>
  <c r="U10" i="371"/>
  <c r="U12" i="371"/>
  <c r="U16" i="371"/>
  <c r="U30" i="371"/>
  <c r="U32" i="371"/>
  <c r="U36" i="371"/>
  <c r="U48" i="371"/>
  <c r="U54" i="371"/>
  <c r="U58" i="371"/>
  <c r="U60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Q3" i="377" l="1"/>
  <c r="H3" i="390"/>
  <c r="Q3" i="347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<sst xmlns="http://schemas.openxmlformats.org/spreadsheetml/2006/main" count="27517" uniqueCount="5309">
  <si>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</si>
  <si>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</si>
  <si>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</si>
  <si>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</si>
  <si>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</si>
  <si>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</si>
  <si>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</si>
  <si>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</si>
  <si>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</si>
  <si>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</si>
  <si>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</si>
  <si>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</si>
  <si>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</si>
  <si>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</si>
  <si>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</si>
  <si>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</si>
  <si>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</si>
  <si>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</si>
  <si>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</si>
  <si>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</si>
  <si>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</si>
  <si>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</si>
  <si>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</si>
  <si>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</si>
  <si>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</si>
  <si>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</si>
  <si>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</si>
  <si>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</si>
  <si>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</si>
  <si>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</si>
  <si>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</si>
  <si>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</si>
  <si>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</si>
  <si>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</si>
  <si>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</si>
  <si>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</si>
  <si>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</si>
  <si>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</si>
  <si>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</si>
  <si>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</si>
  <si>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</si>
  <si>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</si>
  <si>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</si>
  <si>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</si>
  <si>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</si>
  <si>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</si>
  <si>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</si>
  <si>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</si>
  <si>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</si>
  <si>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</si>
  <si>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</si>
  <si>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</si>
  <si>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</si>
  <si>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</si>
  <si>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</si>
  <si>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</si>
  <si>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</si>
  <si>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</si>
  <si>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</si>
  <si>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</si>
  <si>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</si>
  <si>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</si>
  <si>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</si>
  <si>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</si>
  <si>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</si>
  <si>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</si>
  <si>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</si>
  <si>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</si>
  <si>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</si>
  <si>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</si>
  <si>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</si>
  <si>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</si>
  <si>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</si>
  <si>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</si>
  <si>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</si>
  <si>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</si>
  <si>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</si>
  <si>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</si>
  <si>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</si>
  <si>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</si>
  <si>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</si>
  <si>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</si>
  <si>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</si>
  <si>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</si>
  <si>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</si>
  <si>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</si>
  <si>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</si>
  <si>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</si>
  <si>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</si>
  <si>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</si>
  <si>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</si>
  <si>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</si>
  <si>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</si>
  <si>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</si>
  <si>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</si>
  <si>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</si>
  <si>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</si>
  <si>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</si>
  <si>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</si>
  <si>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</si>
  <si>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</si>
  <si>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</si>
  <si>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</si>
  <si>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</si>
  <si>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</si>
  <si>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</si>
  <si>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</si>
  <si>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</si>
  <si>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</si>
  <si>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</si>
  <si>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</si>
  <si>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</si>
  <si>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</si>
  <si>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</si>
  <si>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</si>
  <si>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</si>
  <si>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</si>
  <si>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</si>
  <si>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</si>
  <si>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</si>
  <si>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</si>
  <si>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</si>
  <si>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</si>
  <si>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</si>
  <si>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</si>
  <si>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</si>
  <si>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</si>
  <si>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</si>
  <si>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</si>
  <si>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</si>
  <si>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</si>
  <si>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</si>
  <si>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</si>
  <si>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</si>
  <si>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</si>
  <si>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</si>
  <si>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</si>
  <si>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</si>
  <si>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</si>
  <si>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</si>
  <si>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</si>
  <si>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</si>
  <si>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</si>
  <si>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</si>
  <si>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</si>
  <si>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</si>
  <si>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</si>
  <si>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</si>
  <si>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</si>
  <si>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</si>
  <si>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</si>
  <si>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</si>
  <si>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</si>
  <si>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</si>
  <si>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</si>
  <si>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</si>
  <si>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</si>
  <si>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</si>
  <si>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</si>
  <si>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</si>
  <si>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</si>
  <si>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</si>
  <si>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</si>
  <si>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</si>
  <si>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</si>
  <si>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</si>
  <si>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</si>
  <si>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</si>
  <si>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</si>
  <si>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</si>
  <si>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</si>
  <si>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</si>
  <si>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</si>
  <si>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</si>
  <si>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</si>
  <si>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</si>
  <si>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</si>
  <si>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</si>
  <si>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</si>
  <si>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</si>
  <si>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</si>
  <si>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</si>
  <si>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</si>
  <si>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</si>
  <si>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</si>
  <si>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</si>
  <si>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</si>
  <si>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</si>
  <si>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</si>
  <si>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</si>
  <si>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</si>
  <si>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</si>
  <si>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</si>
  <si>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</si>
  <si>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</si>
  <si>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</si>
  <si>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</si>
  <si>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</si>
  <si>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</si>
  <si>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</si>
  <si>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</si>
  <si>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</si>
  <si>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</si>
  <si>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</si>
  <si>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</si>
  <si>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</si>
  <si>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</si>
  <si>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</si>
  <si>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</si>
  <si>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</si>
  <si>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</si>
  <si>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</si>
  <si>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</si>
  <si>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</si>
  <si>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</si>
  <si>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</si>
  <si>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</si>
  <si>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</si>
  <si>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</si>
  <si>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</si>
  <si>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</si>
  <si>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</si>
  <si>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</si>
  <si>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</si>
  <si>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</si>
  <si>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</si>
  <si>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</si>
  <si>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</si>
  <si>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</si>
  <si>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</si>
  <si>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</si>
  <si>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</si>
  <si>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</si>
  <si>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</si>
  <si>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</si>
  <si>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</si>
  <si>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</si>
  <si>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</si>
  <si>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</si>
  <si>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</si>
  <si>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</si>
  <si>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</si>
  <si>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</si>
  <si>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</si>
  <si>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</si>
  <si>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</si>
  <si>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</si>
  <si>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</si>
  <si>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</si>
  <si>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</si>
  <si>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</si>
  <si>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</si>
  <si>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</si>
  <si>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</si>
  <si>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</si>
  <si>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</si>
  <si>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</si>
  <si>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</si>
  <si>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</si>
  <si>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</si>
  <si>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</si>
  <si>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</si>
  <si>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</si>
  <si>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</si>
  <si>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</si>
  <si>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</si>
  <si>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</si>
  <si>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</si>
  <si>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</si>
  <si>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</si>
  <si>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</si>
  <si>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</si>
  <si>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</si>
  <si>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</si>
  <si>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</si>
  <si>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</si>
  <si>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</si>
  <si>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</si>
  <si>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</si>
  <si>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</si>
  <si>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</si>
  <si>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</si>
  <si>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</si>
  <si>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</si>
  <si>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</si>
  <si>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</si>
  <si>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</si>
  <si>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</si>
  <si>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</si>
  <si>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</si>
  <si>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</si>
  <si>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</si>
  <si>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</si>
  <si>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</si>
  <si>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</si>
  <si>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</si>
  <si>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</si>
  <si>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</si>
  <si>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</si>
  <si>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</si>
  <si>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</si>
  <si>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</si>
  <si>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</si>
  <si>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</si>
  <si>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</si>
  <si>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</si>
  <si>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</si>
  <si>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</si>
  <si>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</si>
  <si>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</si>
  <si>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</si>
  <si>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</si>
  <si>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</si>
  <si>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</si>
  <si>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</si>
  <si>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</si>
  <si>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</si>
  <si>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</si>
  <si>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</si>
  <si>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</si>
  <si>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</si>
  <si>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anesteziologie, resuscitace a intenzivní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</si>
  <si>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</si>
  <si>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</si>
  <si>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</si>
  <si>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</si>
  <si>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</si>
  <si>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</si>
  <si>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</si>
  <si>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</si>
  <si>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</si>
  <si>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</si>
  <si>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</si>
  <si>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</si>
  <si>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</si>
  <si>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50113012     léky - trombolýza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</si>
  <si>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</si>
  <si>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</si>
  <si>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</si>
  <si>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</si>
  <si>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</si>
  <si>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</si>
  <si>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</si>
  <si>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</si>
  <si>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</si>
  <si>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</si>
  <si>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</si>
  <si>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50115062     ostatní ZPr - materiál pro hemodialýzu (sk.Z_525)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</si>
  <si>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</si>
  <si>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</si>
  <si>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</si>
  <si>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</si>
  <si>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</si>
  <si>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</si>
  <si>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</si>
  <si>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</si>
  <si>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</si>
  <si>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</si>
  <si>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</si>
  <si>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</si>
  <si>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</si>
  <si>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</si>
  <si>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</si>
  <si>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</si>
  <si>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</si>
  <si>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</si>
  <si>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</si>
  <si>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</si>
  <si>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</si>
  <si>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</si>
  <si>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</si>
  <si>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</si>
  <si>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</si>
  <si>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</si>
  <si>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</si>
  <si>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</si>
  <si>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</si>
  <si>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</si>
  <si>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</si>
  <si>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</si>
  <si>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</si>
  <si>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</si>
  <si>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</si>
  <si>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</si>
  <si>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</si>
  <si>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</si>
  <si>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</si>
  <si>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</si>
  <si>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</si>
  <si>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</si>
  <si>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</si>
  <si>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</si>
  <si>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</si>
  <si>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</si>
  <si>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</si>
  <si>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</si>
  <si>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</si>
  <si>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</si>
  <si>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</si>
  <si>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</si>
  <si>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</si>
  <si>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</si>
  <si>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</si>
  <si>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</si>
  <si>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</si>
  <si>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</si>
  <si>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</si>
  <si>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</si>
  <si>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</si>
  <si>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</si>
  <si>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</si>
  <si>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</si>
  <si>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</si>
  <si>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</si>
  <si>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</si>
  <si>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</si>
  <si>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</si>
  <si>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</si>
  <si>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</si>
  <si>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</si>
  <si>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</si>
  <si>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</si>
  <si>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</si>
  <si>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</si>
  <si>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</si>
  <si>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</si>
  <si>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</si>
  <si>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</si>
  <si>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</si>
  <si>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</si>
  <si>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</si>
  <si>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</si>
  <si>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</si>
  <si>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</si>
  <si>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</si>
  <si>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</si>
  <si>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</si>
  <si>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</si>
  <si>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</si>
  <si>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</si>
  <si>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</si>
  <si>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</si>
  <si>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</si>
  <si>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</si>
  <si>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</si>
  <si>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</si>
  <si>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</si>
  <si>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</si>
  <si>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</si>
  <si>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</si>
  <si>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</si>
  <si>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</si>
  <si>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</si>
  <si>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</si>
  <si>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</si>
  <si>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</si>
  <si>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</si>
  <si>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</si>
  <si>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</si>
  <si>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</si>
  <si>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</si>
  <si>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</si>
  <si>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</si>
  <si>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</si>
  <si>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</si>
  <si>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</si>
  <si>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</si>
  <si>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</si>
  <si>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</si>
  <si>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</si>
  <si>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</si>
  <si>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</si>
  <si>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</si>
  <si>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</si>
  <si>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</si>
  <si>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</si>
  <si>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</si>
  <si>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</si>
  <si>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</si>
  <si>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</si>
  <si>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</si>
  <si>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</si>
  <si>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</si>
  <si>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</si>
  <si>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</si>
  <si>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</si>
  <si>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</si>
  <si>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</si>
  <si>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</si>
  <si>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</si>
  <si>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</si>
  <si>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</si>
  <si>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</si>
  <si>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</si>
  <si>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</si>
  <si>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</si>
  <si>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</si>
  <si>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</si>
  <si>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</si>
  <si>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</si>
  <si>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</si>
  <si>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</si>
  <si>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</si>
  <si>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</si>
  <si>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</si>
  <si>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</si>
  <si>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</si>
  <si>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</si>
  <si>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</si>
  <si>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</si>
  <si>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</si>
  <si>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</si>
  <si>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</si>
  <si>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</si>
  <si>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</si>
  <si>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</si>
  <si>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</si>
  <si>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</si>
  <si>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</si>
  <si>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</si>
  <si>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</si>
  <si>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</si>
  <si>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</si>
  <si>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</si>
  <si>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</si>
  <si>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</si>
  <si>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</si>
  <si>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</si>
  <si>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</si>
  <si>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</si>
  <si>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</si>
  <si>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</si>
  <si>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</si>
  <si>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</si>
  <si>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</si>
  <si>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</si>
  <si>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</si>
  <si>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</si>
  <si>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</si>
  <si>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</si>
  <si>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</si>
  <si>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</si>
  <si>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</si>
  <si>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</si>
  <si>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07</t>
  </si>
  <si>
    <t>Klinika anesteziologie, resuscitace a intenzivní medicíny</t>
  </si>
  <si>
    <t/>
  </si>
  <si>
    <t>Klinika anesteziologie, resuscitace a intenzivní medicíny Celkem</t>
  </si>
  <si>
    <t>SumaKL</t>
  </si>
  <si>
    <t>0721</t>
  </si>
  <si>
    <t>ambulance</t>
  </si>
  <si>
    <t>ambulance Celkem</t>
  </si>
  <si>
    <t>SumaNS</t>
  </si>
  <si>
    <t>mezeraNS</t>
  </si>
  <si>
    <t>0731</t>
  </si>
  <si>
    <t>JIP</t>
  </si>
  <si>
    <t>JIP Celkem</t>
  </si>
  <si>
    <t>0762</t>
  </si>
  <si>
    <t>operační sál - lok. prac. anesteziologů</t>
  </si>
  <si>
    <t>operační sál - lok. prac. anesteziologů Celkem</t>
  </si>
  <si>
    <t>0764</t>
  </si>
  <si>
    <t>pracoviště COS</t>
  </si>
  <si>
    <t>pracoviště COS Celkem</t>
  </si>
  <si>
    <t>0765</t>
  </si>
  <si>
    <t>dospávací hala KAR</t>
  </si>
  <si>
    <t>dospávací hala KAR Celkem</t>
  </si>
  <si>
    <t>0766</t>
  </si>
  <si>
    <t>pracoviště DK COS</t>
  </si>
  <si>
    <t>pracoviště DK COS Celkem</t>
  </si>
  <si>
    <t>0701</t>
  </si>
  <si>
    <t>vedení klinického pracoviště</t>
  </si>
  <si>
    <t>vedení klinického pracoviště Celkem</t>
  </si>
  <si>
    <t>50113001</t>
  </si>
  <si>
    <t>O</t>
  </si>
  <si>
    <t>51367</t>
  </si>
  <si>
    <t>CHLORID SODNÝ 0,9% BRAUN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</si>
  <si>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</si>
  <si>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</si>
  <si>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</si>
  <si>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</si>
  <si>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</si>
  <si>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</si>
  <si>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</si>
  <si>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394762</t>
  </si>
  <si>
    <t>Ubrousky dět. s klipem Baby wipes Gently 72ks</t>
  </si>
  <si>
    <t>198872</t>
  </si>
  <si>
    <t>98872</t>
  </si>
  <si>
    <t>FYZIOLOGICKÝ ROZTOK VIAFLO</t>
  </si>
  <si>
    <t>INF SOL 30X250ML</t>
  </si>
  <si>
    <t>102439</t>
  </si>
  <si>
    <t>2439</t>
  </si>
  <si>
    <t>MARCAINE 0.5%</t>
  </si>
  <si>
    <t>INJ SOL5X20ML/100MG</t>
  </si>
  <si>
    <t>840893</t>
  </si>
  <si>
    <t>IR SOL.PHENOLI  6%</t>
  </si>
  <si>
    <t>IR 2 ml</t>
  </si>
  <si>
    <t>921558</t>
  </si>
  <si>
    <t>KL LIDOCAIN GEL 5%, 100G</t>
  </si>
  <si>
    <t>amb.lecby bolesti</t>
  </si>
  <si>
    <t>126103</t>
  </si>
  <si>
    <t>26103</t>
  </si>
  <si>
    <t>KEPPRA 100 MG/ML</t>
  </si>
  <si>
    <t>IVN INF CNC SOL 10X500MG/5ML</t>
  </si>
  <si>
    <t>33573</t>
  </si>
  <si>
    <t>NEPRO</t>
  </si>
  <si>
    <t>POR SOL 1X500ML</t>
  </si>
  <si>
    <t>131866</t>
  </si>
  <si>
    <t>31866</t>
  </si>
  <si>
    <t>ASENTRA 50</t>
  </si>
  <si>
    <t>POR TBL FLM 28X50MG</t>
  </si>
  <si>
    <t>184245</t>
  </si>
  <si>
    <t>LETROX 75</t>
  </si>
  <si>
    <t>POR TBL NOB 100X75MCG II</t>
  </si>
  <si>
    <t>125837</t>
  </si>
  <si>
    <t>25837</t>
  </si>
  <si>
    <t>KEPPRA 500 MG</t>
  </si>
  <si>
    <t>POR TBLFLM100X500MG</t>
  </si>
  <si>
    <t>60113</t>
  </si>
  <si>
    <t>SEROPRAM</t>
  </si>
  <si>
    <t>INF CNC SOL 10X1ML</t>
  </si>
  <si>
    <t>51366</t>
  </si>
  <si>
    <t>INF SOL 20X100MLPELAH</t>
  </si>
  <si>
    <t>31915</t>
  </si>
  <si>
    <t>GLUKÓZA 10 BRAUN</t>
  </si>
  <si>
    <t>INF SOL 10X500ML-PE</t>
  </si>
  <si>
    <t>47249</t>
  </si>
  <si>
    <t>GLUKÓZA 5 BRAUN</t>
  </si>
  <si>
    <t>INF SOL 10X250ML-PE</t>
  </si>
  <si>
    <t>47256</t>
  </si>
  <si>
    <t>INF SOL 20X100ML-PE</t>
  </si>
  <si>
    <t>100362</t>
  </si>
  <si>
    <t>362</t>
  </si>
  <si>
    <t>ADRENALIN LECIVA</t>
  </si>
  <si>
    <t>INJ 5X1ML/1MG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</si>
  <si>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</si>
  <si>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</si>
  <si>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</si>
  <si>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</si>
  <si>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</si>
  <si>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</si>
  <si>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</si>
  <si>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</si>
  <si>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</si>
  <si>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</si>
  <si>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</si>
  <si>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</si>
  <si>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</si>
  <si>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</si>
  <si>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</si>
  <si>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</si>
  <si>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</si>
  <si>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</si>
  <si>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</si>
  <si>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</si>
  <si>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</si>
  <si>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</si>
  <si>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100889</t>
  </si>
  <si>
    <t>889</t>
  </si>
  <si>
    <t>PITYOL</t>
  </si>
  <si>
    <t>UNG 1X30GM</t>
  </si>
  <si>
    <t>102133</t>
  </si>
  <si>
    <t>2133</t>
  </si>
  <si>
    <t>FUROSEMID BIOTIKA</t>
  </si>
  <si>
    <t>INJ 5X2ML/20MG</t>
  </si>
  <si>
    <t>103575</t>
  </si>
  <si>
    <t>3575</t>
  </si>
  <si>
    <t>HEPAROID LECIVA</t>
  </si>
  <si>
    <t>103591</t>
  </si>
  <si>
    <t>3591</t>
  </si>
  <si>
    <t>NAKOM</t>
  </si>
  <si>
    <t>TBL 100X275MG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</si>
  <si>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</si>
  <si>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</si>
  <si>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</si>
  <si>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</si>
  <si>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</si>
  <si>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</si>
  <si>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</si>
  <si>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</si>
  <si>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</si>
  <si>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</si>
  <si>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</si>
  <si>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</si>
  <si>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</si>
  <si>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</si>
  <si>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</si>
  <si>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</si>
  <si>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</si>
  <si>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</si>
  <si>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</si>
  <si>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</si>
  <si>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</si>
  <si>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</si>
  <si>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</si>
  <si>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</si>
  <si>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</si>
  <si>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</si>
  <si>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</si>
  <si>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</si>
  <si>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</si>
  <si>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</si>
  <si>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</si>
  <si>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</si>
  <si>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114933</t>
  </si>
  <si>
    <t>14933</t>
  </si>
  <si>
    <t>INHIBACE PLUS</t>
  </si>
  <si>
    <t>POR TBL FLM 28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</si>
  <si>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</si>
  <si>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</si>
  <si>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</si>
  <si>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</si>
  <si>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</si>
  <si>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</si>
  <si>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</si>
  <si>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</si>
  <si>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</si>
  <si>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</si>
  <si>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</si>
  <si>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</si>
  <si>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</si>
  <si>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</si>
  <si>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144305</t>
  </si>
  <si>
    <t>44305</t>
  </si>
  <si>
    <t>EUPHYLLIN CR N 200</t>
  </si>
  <si>
    <t>CPS RET 50X200MG</t>
  </si>
  <si>
    <t>149317</t>
  </si>
  <si>
    <t>49317</t>
  </si>
  <si>
    <t>CALCIUM GLUCONICUM 10% B.BRAUN</t>
  </si>
  <si>
    <t>INJ SOL 20X10ML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</si>
  <si>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</si>
  <si>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</si>
  <si>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</si>
  <si>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</si>
  <si>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</si>
  <si>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</si>
  <si>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</si>
  <si>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157483</t>
  </si>
  <si>
    <t>57483</t>
  </si>
  <si>
    <t>CALCIUM RESONIUM</t>
  </si>
  <si>
    <t>PLV 1X300GM</t>
  </si>
  <si>
    <t>157525</t>
  </si>
  <si>
    <t>57525</t>
  </si>
  <si>
    <t>MYDOCALM 150MG</t>
  </si>
  <si>
    <t>TBL OBD 30X150MG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</si>
  <si>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</si>
  <si>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</si>
  <si>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</si>
  <si>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</si>
  <si>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</si>
  <si>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</si>
  <si>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</si>
  <si>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</si>
  <si>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</si>
  <si>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</si>
  <si>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</si>
  <si>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</si>
  <si>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</si>
  <si>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</si>
  <si>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</si>
  <si>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</si>
  <si>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</si>
  <si>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</si>
  <si>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</si>
  <si>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</si>
  <si>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</si>
  <si>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</si>
  <si>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</si>
  <si>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</si>
  <si>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</si>
  <si>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</si>
  <si>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</si>
  <si>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</si>
  <si>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</si>
  <si>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</si>
  <si>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</si>
  <si>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</si>
  <si>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188217</t>
  </si>
  <si>
    <t>88217</t>
  </si>
  <si>
    <t>LEXAURIN</t>
  </si>
  <si>
    <t>TBL 30X1.5MG</t>
  </si>
  <si>
    <t>188219</t>
  </si>
  <si>
    <t>88219</t>
  </si>
  <si>
    <t>TBL 30X3MG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</si>
  <si>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</si>
  <si>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</si>
  <si>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</si>
  <si>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</si>
  <si>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</si>
  <si>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</si>
  <si>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</si>
  <si>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</si>
  <si>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</si>
  <si>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</si>
  <si>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</si>
  <si>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</si>
  <si>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</si>
  <si>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</si>
  <si>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</si>
  <si>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</si>
  <si>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</si>
  <si>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</si>
  <si>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</si>
  <si>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</si>
  <si>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</si>
  <si>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</si>
  <si>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</si>
  <si>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</si>
  <si>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</si>
  <si>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</si>
  <si>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</si>
  <si>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</si>
  <si>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</si>
  <si>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</si>
  <si>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841535</t>
  </si>
  <si>
    <t>MENALIND Kožní ochranný krém 200 ml</t>
  </si>
  <si>
    <t>841572</t>
  </si>
  <si>
    <t>MENALIND Ubrousky 50ks náhradní náplň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</si>
  <si>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</si>
  <si>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</si>
  <si>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</si>
  <si>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</si>
  <si>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</si>
  <si>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</si>
  <si>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</si>
  <si>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</si>
  <si>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</si>
  <si>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</si>
  <si>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</si>
  <si>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</si>
  <si>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</si>
  <si>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</si>
  <si>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</si>
  <si>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</si>
  <si>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</si>
  <si>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</si>
  <si>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</si>
  <si>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</si>
  <si>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</si>
  <si>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</si>
  <si>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</si>
  <si>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</si>
  <si>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</si>
  <si>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848632</t>
  </si>
  <si>
    <t>125315</t>
  </si>
  <si>
    <t>TIAPRIDAL</t>
  </si>
  <si>
    <t>INJ SOL 12X2ML/100MG</t>
  </si>
  <si>
    <t>848793</t>
  </si>
  <si>
    <t>Emspoma U mas.eml základní 300g</t>
  </si>
  <si>
    <t>900441</t>
  </si>
  <si>
    <t>KL ETHER  LÉKOPISNÝ 1000 ml Fagron, Kulich</t>
  </si>
  <si>
    <t>jednotka 1 ks   UN 1155</t>
  </si>
  <si>
    <t>905097</t>
  </si>
  <si>
    <t>23987</t>
  </si>
  <si>
    <t>DZ OCTENISEPT 250 ml</t>
  </si>
  <si>
    <t>DPH 15%</t>
  </si>
  <si>
    <t>987464</t>
  </si>
  <si>
    <t>Menalind Professional čistící pěna 400ml</t>
  </si>
  <si>
    <t>51384</t>
  </si>
  <si>
    <t>INF SOL 10X1000MLPLAH</t>
  </si>
  <si>
    <t>100489</t>
  </si>
  <si>
    <t>489</t>
  </si>
  <si>
    <t>KANAVIT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</si>
  <si>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</si>
  <si>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</si>
  <si>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</si>
  <si>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</si>
  <si>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</si>
  <si>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</si>
  <si>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</si>
  <si>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</si>
  <si>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100811</t>
  </si>
  <si>
    <t>811</t>
  </si>
  <si>
    <t>SANORIN</t>
  </si>
  <si>
    <t>LIQ 10ML 0.05%</t>
  </si>
  <si>
    <t>102546</t>
  </si>
  <si>
    <t>2546</t>
  </si>
  <si>
    <t>MAXITROL</t>
  </si>
  <si>
    <t>SUS OPH 1X5ML</t>
  </si>
  <si>
    <t>102829</t>
  </si>
  <si>
    <t>2829</t>
  </si>
  <si>
    <t>TRIAMCINOLON LECIVA</t>
  </si>
  <si>
    <t>UNG 1X10GM 0.1%</t>
  </si>
  <si>
    <t>104380</t>
  </si>
  <si>
    <t>4380</t>
  </si>
  <si>
    <t>TENSAMIN</t>
  </si>
  <si>
    <t>INJ 10X5ML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</si>
  <si>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</si>
  <si>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</si>
  <si>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</si>
  <si>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</si>
  <si>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</si>
  <si>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</si>
  <si>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</si>
  <si>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</si>
  <si>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</si>
  <si>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</si>
  <si>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</si>
  <si>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</si>
  <si>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</si>
  <si>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</si>
  <si>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</si>
  <si>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</si>
  <si>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</si>
  <si>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</si>
  <si>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</si>
  <si>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</si>
  <si>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</si>
  <si>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</si>
  <si>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</si>
  <si>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</si>
  <si>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</si>
  <si>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</si>
  <si>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</si>
  <si>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</si>
  <si>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</si>
  <si>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</si>
  <si>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</si>
  <si>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</si>
  <si>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159940</t>
  </si>
  <si>
    <t>59940</t>
  </si>
  <si>
    <t>PLV POR 1X10SACKU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</si>
  <si>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</si>
  <si>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</si>
  <si>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</si>
  <si>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</si>
  <si>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</si>
  <si>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</si>
  <si>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</si>
  <si>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</si>
  <si>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172564</t>
  </si>
  <si>
    <t>72564</t>
  </si>
  <si>
    <t>INF 5X0.5ML/20MG</t>
  </si>
  <si>
    <t>185733</t>
  </si>
  <si>
    <t>85733</t>
  </si>
  <si>
    <t>ISOKET LOSUNG 0.1% PRO INFUS.</t>
  </si>
  <si>
    <t>INJ PRO INF 10X10ML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</si>
  <si>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</si>
  <si>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</si>
  <si>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</si>
  <si>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</si>
  <si>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</si>
  <si>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</si>
  <si>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</si>
  <si>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</si>
  <si>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841541</t>
  </si>
  <si>
    <t>MENALIND Mycí emulze 500ml</t>
  </si>
  <si>
    <t>847635</t>
  </si>
  <si>
    <t>Biopron9    PREMIUM tob.120</t>
  </si>
  <si>
    <t>848802</t>
  </si>
  <si>
    <t>163138</t>
  </si>
  <si>
    <t>FLAVOBION</t>
  </si>
  <si>
    <t>POR TBL FLM 50X70MG</t>
  </si>
  <si>
    <t>849034</t>
  </si>
  <si>
    <t>Emspoma M 200ml/chladivá tuba</t>
  </si>
  <si>
    <t>900240</t>
  </si>
  <si>
    <t>DZ TRIXO LIND 500ML</t>
  </si>
  <si>
    <t>900803</t>
  </si>
  <si>
    <t>1000</t>
  </si>
  <si>
    <t>KL KAL.PERMANGANAS 10G</t>
  </si>
  <si>
    <t>102684</t>
  </si>
  <si>
    <t>2684</t>
  </si>
  <si>
    <t>GEL 1X20GM</t>
  </si>
  <si>
    <t>109210</t>
  </si>
  <si>
    <t>9210</t>
  </si>
  <si>
    <t>LEKOPTIN</t>
  </si>
  <si>
    <t>INJ 50X2ML/5MG</t>
  </si>
  <si>
    <t>145274</t>
  </si>
  <si>
    <t>45274</t>
  </si>
  <si>
    <t>ENAP 10MG</t>
  </si>
  <si>
    <t>TBL 30X10MG</t>
  </si>
  <si>
    <t>47706</t>
  </si>
  <si>
    <t>GLUKÓZA 20 BRAUN</t>
  </si>
  <si>
    <t>58038</t>
  </si>
  <si>
    <t>BETALOC ZOK 50 MG</t>
  </si>
  <si>
    <t>POR TBL PRO 100X50MG</t>
  </si>
  <si>
    <t>100409</t>
  </si>
  <si>
    <t>409</t>
  </si>
  <si>
    <t>CALCIUM CHLORATUM BIOTIKA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</si>
  <si>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</si>
  <si>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</si>
  <si>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</si>
  <si>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</si>
  <si>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</si>
  <si>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</si>
  <si>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</si>
  <si>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104344</t>
  </si>
  <si>
    <t>4344</t>
  </si>
  <si>
    <t>HYPNOMIDATE</t>
  </si>
  <si>
    <t>INJ 5X10ML/20MG</t>
  </si>
  <si>
    <t>110555</t>
  </si>
  <si>
    <t>10555</t>
  </si>
  <si>
    <t>AQUA PRO INJECTIONE BRAUN</t>
  </si>
  <si>
    <t>INJ SOL 20X100ML-PE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</si>
  <si>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</si>
  <si>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</si>
  <si>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</si>
  <si>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</si>
  <si>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</si>
  <si>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</si>
  <si>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</si>
  <si>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</si>
  <si>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162597</t>
  </si>
  <si>
    <t>62597</t>
  </si>
  <si>
    <t>ENAP I.V.</t>
  </si>
  <si>
    <t>INJ 5X1ML/1.25MG</t>
  </si>
  <si>
    <t>169789</t>
  </si>
  <si>
    <t>69789</t>
  </si>
  <si>
    <t>AQUA PRO INJECTIONE ARDEAPHARMA</t>
  </si>
  <si>
    <t>INF 1X500ML</t>
  </si>
  <si>
    <t>187822</t>
  </si>
  <si>
    <t>87822</t>
  </si>
  <si>
    <t>ARDUAN</t>
  </si>
  <si>
    <t>INJ SIC 25X4MG+2ML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</si>
  <si>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</si>
  <si>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</si>
  <si>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</si>
  <si>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</si>
  <si>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</si>
  <si>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</si>
  <si>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</si>
  <si>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</si>
  <si>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</si>
  <si>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</si>
  <si>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</si>
  <si>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</si>
  <si>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395136</t>
  </si>
  <si>
    <t>IR  NATRIUM CITRICUM 4% 1000ml</t>
  </si>
  <si>
    <t>IR dialyzační roztokl Phoenix</t>
  </si>
  <si>
    <t>841550</t>
  </si>
  <si>
    <t>Emspoma Z 300 ml/proti bolesti</t>
  </si>
  <si>
    <t>841645</t>
  </si>
  <si>
    <t>DZ Ubrousky dětské vlhčené</t>
  </si>
  <si>
    <t>844078</t>
  </si>
  <si>
    <t>Lacrisyn gtt.ophth.10ml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</si>
  <si>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</si>
  <si>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</si>
  <si>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</si>
  <si>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</si>
  <si>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</si>
  <si>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</si>
  <si>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</si>
  <si>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</si>
  <si>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850095</t>
  </si>
  <si>
    <t>120406</t>
  </si>
  <si>
    <t>THIOPENTAL VUAB INJ. PLV. SOL. 0,5 G</t>
  </si>
  <si>
    <t>INJ PLV SOL 1X0.5GM</t>
  </si>
  <si>
    <t>102963</t>
  </si>
  <si>
    <t>2963</t>
  </si>
  <si>
    <t>PREDNISON 20 LECIVA</t>
  </si>
  <si>
    <t>TBL 20X20MG(BLISTR)</t>
  </si>
  <si>
    <t>198864</t>
  </si>
  <si>
    <t>98864</t>
  </si>
  <si>
    <t>INF SOL 50X100ML</t>
  </si>
  <si>
    <t>198876</t>
  </si>
  <si>
    <t>98876</t>
  </si>
  <si>
    <t>INF SOL 20X500ML</t>
  </si>
  <si>
    <t>900321</t>
  </si>
  <si>
    <t>KL PRIPRAVEK</t>
  </si>
  <si>
    <t>100512</t>
  </si>
  <si>
    <t>512</t>
  </si>
  <si>
    <t>NATRIUM CHLORATUM BIOTIKA 10%</t>
  </si>
  <si>
    <t>INJ 10X5ML 10%</t>
  </si>
  <si>
    <t>101127</t>
  </si>
  <si>
    <t>1127</t>
  </si>
  <si>
    <t>MORPHIN BIOTIKA 1%</t>
  </si>
  <si>
    <t>INJ 10X2ML/20MG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</si>
  <si>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</si>
  <si>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</si>
  <si>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</si>
  <si>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</si>
  <si>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</si>
  <si>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</si>
  <si>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</si>
  <si>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</si>
  <si>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</si>
  <si>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</si>
  <si>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</si>
  <si>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144357</t>
  </si>
  <si>
    <t>44357</t>
  </si>
  <si>
    <t>REMESTYP 1.0</t>
  </si>
  <si>
    <t>INJ 5X10ML/1MG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</si>
  <si>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</si>
  <si>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</si>
  <si>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</si>
  <si>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</si>
  <si>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</si>
  <si>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</si>
  <si>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</si>
  <si>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</si>
  <si>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</si>
  <si>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</si>
  <si>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</si>
  <si>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</si>
  <si>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185060</t>
  </si>
  <si>
    <t>85060</t>
  </si>
  <si>
    <t>ATARAX</t>
  </si>
  <si>
    <t>TBL OBD 25X25MG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</si>
  <si>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</si>
  <si>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</si>
  <si>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</si>
  <si>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</si>
  <si>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</si>
  <si>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</si>
  <si>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</si>
  <si>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394712</t>
  </si>
  <si>
    <t>IR  AQUA STERILE OPLACH.1x1000 ml ECOTAINER</t>
  </si>
  <si>
    <t>IR OPLACH</t>
  </si>
  <si>
    <t>500701</t>
  </si>
  <si>
    <t>IR  AQUA STERILE OPLACH 1000 ml Pour Bottle Prom.</t>
  </si>
  <si>
    <t>703722</t>
  </si>
  <si>
    <t>MENALIND Olejový spray na ochranu kůže</t>
  </si>
  <si>
    <t>777144</t>
  </si>
  <si>
    <t>Emspoma Z 500g/proti bolesti</t>
  </si>
  <si>
    <t>842351</t>
  </si>
  <si>
    <t>Stopangin sol. 250ml</t>
  </si>
  <si>
    <t>844040</t>
  </si>
  <si>
    <t>Emspoma M 950g/chladivá</t>
  </si>
  <si>
    <t>847559</t>
  </si>
  <si>
    <t>Calcium pantothenicum 100g</t>
  </si>
  <si>
    <t>100113</t>
  </si>
  <si>
    <t>113</t>
  </si>
  <si>
    <t>DILURAN</t>
  </si>
  <si>
    <t>TBL 20X250MG</t>
  </si>
  <si>
    <t>102828</t>
  </si>
  <si>
    <t>2828</t>
  </si>
  <si>
    <t>CRM 1X10GM 0.1%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</si>
  <si>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</si>
  <si>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</si>
  <si>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</si>
  <si>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</si>
  <si>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</si>
  <si>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</si>
  <si>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</si>
  <si>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</si>
  <si>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</si>
  <si>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</si>
  <si>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</si>
  <si>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</si>
  <si>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</si>
  <si>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</si>
  <si>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</si>
  <si>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</si>
  <si>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</si>
  <si>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</si>
  <si>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</si>
  <si>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</si>
  <si>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</si>
  <si>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</si>
  <si>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</si>
  <si>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</si>
  <si>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</si>
  <si>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</si>
  <si>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</si>
  <si>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</si>
  <si>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</si>
  <si>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</si>
  <si>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</si>
  <si>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147271</t>
  </si>
  <si>
    <t>47271</t>
  </si>
  <si>
    <t>MOTILIUM</t>
  </si>
  <si>
    <t>TBL OBD 30X10MG</t>
  </si>
  <si>
    <t>159358</t>
  </si>
  <si>
    <t>59358</t>
  </si>
  <si>
    <t>INF 10X1000ML(LDPE)</t>
  </si>
  <si>
    <t>159392</t>
  </si>
  <si>
    <t>59392</t>
  </si>
  <si>
    <t>BROMHEXIN - EGIS</t>
  </si>
  <si>
    <t>SOL 1X60ML/120MG</t>
  </si>
  <si>
    <t>840987</t>
  </si>
  <si>
    <t>IR  AQUA STERILE OPLACH.6x1000 ml</t>
  </si>
  <si>
    <t>IR OPLACH-FR</t>
  </si>
  <si>
    <t>843217</t>
  </si>
  <si>
    <t>CATAPRES 0,15MG INJ</t>
  </si>
  <si>
    <t>INJ 5X1ML/0.15MG</t>
  </si>
  <si>
    <t>844591</t>
  </si>
  <si>
    <t>107161</t>
  </si>
  <si>
    <t>DIPEPTIVEN</t>
  </si>
  <si>
    <t>INF CNC SOL 1X100ML</t>
  </si>
  <si>
    <t>848725</t>
  </si>
  <si>
    <t>107677</t>
  </si>
  <si>
    <t>KALIUMCHLORID 7.45% BRAUN</t>
  </si>
  <si>
    <t>INF CNC SOL 20X100ML</t>
  </si>
  <si>
    <t>900518</t>
  </si>
  <si>
    <t>KL UNG.LENIENS, 500G</t>
  </si>
  <si>
    <t>102547</t>
  </si>
  <si>
    <t>2547</t>
  </si>
  <si>
    <t>UNG OPH 1X3.5GM</t>
  </si>
  <si>
    <t>184785</t>
  </si>
  <si>
    <t>84785</t>
  </si>
  <si>
    <t>VIDISIC</t>
  </si>
  <si>
    <t>GEL OPH 3X10GM</t>
  </si>
  <si>
    <t>845813</t>
  </si>
  <si>
    <t>DECA DURABOLIN  50</t>
  </si>
  <si>
    <t xml:space="preserve">INJ SOL 1X1ML/50MG </t>
  </si>
  <si>
    <t>98901</t>
  </si>
  <si>
    <t>GLUKÓZA 5% VIAFLO</t>
  </si>
  <si>
    <t>185812</t>
  </si>
  <si>
    <t>85812</t>
  </si>
  <si>
    <t>LIDOCAIN</t>
  </si>
  <si>
    <t>INJ 10X2ML 2%</t>
  </si>
  <si>
    <t>847962</t>
  </si>
  <si>
    <t>AESCIN 30mg tbl.60 VULM</t>
  </si>
  <si>
    <t>147671</t>
  </si>
  <si>
    <t>47671</t>
  </si>
  <si>
    <t>PERLINGANIT ROZTOK</t>
  </si>
  <si>
    <t>INF SOL10X10ML AMP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</si>
  <si>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</si>
  <si>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</si>
  <si>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</si>
  <si>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</si>
  <si>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</si>
  <si>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</si>
  <si>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</si>
  <si>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</si>
  <si>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198880</t>
  </si>
  <si>
    <t>98880</t>
  </si>
  <si>
    <t>100560</t>
  </si>
  <si>
    <t>560</t>
  </si>
  <si>
    <t>PLEGOMAZIN</t>
  </si>
  <si>
    <t>INJ 10X5ML/25MG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</si>
  <si>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</si>
  <si>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</si>
  <si>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</si>
  <si>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</si>
  <si>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</si>
  <si>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</si>
  <si>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</si>
  <si>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</si>
  <si>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</si>
  <si>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</si>
  <si>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121393</t>
  </si>
  <si>
    <t>21393</t>
  </si>
  <si>
    <t>PATENTBLAU V</t>
  </si>
  <si>
    <t>INJ 5X2ML/50MG</t>
  </si>
  <si>
    <t>198194</t>
  </si>
  <si>
    <t>98194</t>
  </si>
  <si>
    <t>CYCLO 3 FORT</t>
  </si>
  <si>
    <t>CPS 30</t>
  </si>
  <si>
    <t>2584</t>
  </si>
  <si>
    <t>842266</t>
  </si>
  <si>
    <t>Ubrousky detske vlhčené</t>
  </si>
  <si>
    <t>100584</t>
  </si>
  <si>
    <t>584</t>
  </si>
  <si>
    <t>PYRIDOXIN LECIVA</t>
  </si>
  <si>
    <t>INJ 5X1ML 50MG</t>
  </si>
  <si>
    <t>187000</t>
  </si>
  <si>
    <t>87000</t>
  </si>
  <si>
    <t>ARDEAOSMOSOL MA 20 (Mannitol)</t>
  </si>
  <si>
    <t>790012</t>
  </si>
  <si>
    <t>Emspoma O 500g/hřejivá</t>
  </si>
  <si>
    <t>902074</t>
  </si>
  <si>
    <t>85278</t>
  </si>
  <si>
    <t>VOLULYTE 6%</t>
  </si>
  <si>
    <t>842144</t>
  </si>
  <si>
    <t>DZ BRAUNODERM 1 l</t>
  </si>
  <si>
    <t>UN 1993</t>
  </si>
  <si>
    <t>108651</t>
  </si>
  <si>
    <t>8651</t>
  </si>
  <si>
    <t>BRICANYL</t>
  </si>
  <si>
    <t>INJ 10X1ML 0.5MG</t>
  </si>
  <si>
    <t>192414</t>
  </si>
  <si>
    <t>92414</t>
  </si>
  <si>
    <t>SEPTONEX</t>
  </si>
  <si>
    <t>SPR 1X45ML</t>
  </si>
  <si>
    <t>501008</t>
  </si>
  <si>
    <t>DZ SANOSIL SUPER</t>
  </si>
  <si>
    <t>1l (250ml)</t>
  </si>
  <si>
    <t>846113</t>
  </si>
  <si>
    <t>107712</t>
  </si>
  <si>
    <t>EPANUTIN PARENTERAL</t>
  </si>
  <si>
    <t>INJ SOL 5X5ML/250MG</t>
  </si>
  <si>
    <t>850680</t>
  </si>
  <si>
    <t>120407</t>
  </si>
  <si>
    <t>THIOPENTAL VUAB INJ. PLV. SOL. 1,0 G</t>
  </si>
  <si>
    <t>INJ PLV SOL 1X1GM</t>
  </si>
  <si>
    <t>987881</t>
  </si>
  <si>
    <t>Walmark Laktobacily FORTE s fruktooligosach.30+30</t>
  </si>
  <si>
    <t>161490</t>
  </si>
  <si>
    <t>REMIFENTANIL B. BRAUN 2 MG</t>
  </si>
  <si>
    <t>INJ+INF PLV CSL 5X2MG</t>
  </si>
  <si>
    <t>187814</t>
  </si>
  <si>
    <t>87814</t>
  </si>
  <si>
    <t>CALYPSOL</t>
  </si>
  <si>
    <t>INJ 5X10ML/500MG</t>
  </si>
  <si>
    <t>50440</t>
  </si>
  <si>
    <t>ACCUSOL 35, ROZTOK PRO HEMOFILTRACI, HEMODIALÝZU A</t>
  </si>
  <si>
    <t>DLP HFL SOL 2X5000ML</t>
  </si>
  <si>
    <t>147545</t>
  </si>
  <si>
    <t>47545</t>
  </si>
  <si>
    <t>WELLBUTRIN SR</t>
  </si>
  <si>
    <t>POR TBL PRO60X150MG</t>
  </si>
  <si>
    <t>149990</t>
  </si>
  <si>
    <t>49990</t>
  </si>
  <si>
    <t>EXACYL</t>
  </si>
  <si>
    <t>INJ 5X5ML/500MG</t>
  </si>
  <si>
    <t>169191</t>
  </si>
  <si>
    <t>69191</t>
  </si>
  <si>
    <t>EUTHYROX 150</t>
  </si>
  <si>
    <t>TBL 100X150RG</t>
  </si>
  <si>
    <t>191217</t>
  </si>
  <si>
    <t>91217</t>
  </si>
  <si>
    <t>VENTER</t>
  </si>
  <si>
    <t>TBL 50X1GM</t>
  </si>
  <si>
    <t>196887</t>
  </si>
  <si>
    <t>96887</t>
  </si>
  <si>
    <t>0.9% W/V SODIUM CHLORIDE I.V.</t>
  </si>
  <si>
    <t>INJ 20X20ML</t>
  </si>
  <si>
    <t>395850</t>
  </si>
  <si>
    <t>OptiLube lubrikační gel</t>
  </si>
  <si>
    <t>tuba 113g</t>
  </si>
  <si>
    <t>500396</t>
  </si>
  <si>
    <t>Diffusil H forte</t>
  </si>
  <si>
    <t>150 ml DPH 20%</t>
  </si>
  <si>
    <t>802327</t>
  </si>
  <si>
    <t>49781</t>
  </si>
  <si>
    <t>LITHIUM CHLORID 0.15 MMOL/ML LCO</t>
  </si>
  <si>
    <t>INJ SOL 1X10ML</t>
  </si>
  <si>
    <t>840813</t>
  </si>
  <si>
    <t>135844</t>
  </si>
  <si>
    <t>VOLUVEN 10% 500 ML</t>
  </si>
  <si>
    <t>INF. 10X500 ML</t>
  </si>
  <si>
    <t>846826</t>
  </si>
  <si>
    <t>125002</t>
  </si>
  <si>
    <t>ESMERON INJ.SOL.10X5ML</t>
  </si>
  <si>
    <t>901185</t>
  </si>
  <si>
    <t>IR ETHANOLUM 96% 500 ml</t>
  </si>
  <si>
    <t>IR 500 ml</t>
  </si>
  <si>
    <t>988032</t>
  </si>
  <si>
    <t>191083</t>
  </si>
  <si>
    <t>NORCURON 4 MG</t>
  </si>
  <si>
    <t>INJ PLV SOL 10X4MG</t>
  </si>
  <si>
    <t>162321</t>
  </si>
  <si>
    <t>62321</t>
  </si>
  <si>
    <t>SUP VAG 14</t>
  </si>
  <si>
    <t>114989</t>
  </si>
  <si>
    <t>14989</t>
  </si>
  <si>
    <t>RIVOTRIL</t>
  </si>
  <si>
    <t>INJ 5X1ML/1MG+SOLV.</t>
  </si>
  <si>
    <t>142594</t>
  </si>
  <si>
    <t>42594</t>
  </si>
  <si>
    <t>VITALIPID N INFANT</t>
  </si>
  <si>
    <t>183741</t>
  </si>
  <si>
    <t>83741</t>
  </si>
  <si>
    <t>GLUCAGEN 1MG HYPOKIT</t>
  </si>
  <si>
    <t>INJ SIC 1MG+STRIK.</t>
  </si>
  <si>
    <t>844864</t>
  </si>
  <si>
    <t>85346</t>
  </si>
  <si>
    <t>INFECTOSCAB 5% KRÉM DRM</t>
  </si>
  <si>
    <t>1X30G</t>
  </si>
  <si>
    <t>121856</t>
  </si>
  <si>
    <t>21856</t>
  </si>
  <si>
    <t>CORYOL 3.125</t>
  </si>
  <si>
    <t>PORTBLNOB30X3.125MG</t>
  </si>
  <si>
    <t>13440</t>
  </si>
  <si>
    <t>RINGERŮV ROZTOK VIAFLO</t>
  </si>
  <si>
    <t>849975</t>
  </si>
  <si>
    <t>136004</t>
  </si>
  <si>
    <t>TAFLOTAN 15 MIKROGRAMŮ/ML OČNÍ KAPKY, ROZTOK, JEDN</t>
  </si>
  <si>
    <t>OPH GTT SOL 30X0.3ML</t>
  </si>
  <si>
    <t>132738</t>
  </si>
  <si>
    <t>32738</t>
  </si>
  <si>
    <t>FLUZAK</t>
  </si>
  <si>
    <t>POR CPS DUR 30X20MG</t>
  </si>
  <si>
    <t>147544</t>
  </si>
  <si>
    <t>47544</t>
  </si>
  <si>
    <t>POR TBL PRO30X150MG</t>
  </si>
  <si>
    <t>162319</t>
  </si>
  <si>
    <t>62319</t>
  </si>
  <si>
    <t>BETADINE (CHIRURG.) - hnědá</t>
  </si>
  <si>
    <t>LIQ 1X1000ML</t>
  </si>
  <si>
    <t>988011</t>
  </si>
  <si>
    <t>HemaGel PROCTO čípky 5ks</t>
  </si>
  <si>
    <t>185322</t>
  </si>
  <si>
    <t>85322</t>
  </si>
  <si>
    <t>ALDACTONE-AMPULE</t>
  </si>
  <si>
    <t>INJ 10X10ML/200MG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</si>
  <si>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</si>
  <si>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</si>
  <si>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</si>
  <si>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</si>
  <si>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</si>
  <si>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200863</t>
  </si>
  <si>
    <t>OPH GTT SOL 1X10ML PLAST</t>
  </si>
  <si>
    <t>989039</t>
  </si>
  <si>
    <t>Menalind Profess.čist.pěna 400ml+čist.těl.ml.500ml</t>
  </si>
  <si>
    <t>100449</t>
  </si>
  <si>
    <t>449</t>
  </si>
  <si>
    <t>EREVIT FORTE BIOTIKA</t>
  </si>
  <si>
    <t>INJ 5X1ML/300MG</t>
  </si>
  <si>
    <t>841318</t>
  </si>
  <si>
    <t>HBF Calcium panthotenát mast 100ml</t>
  </si>
  <si>
    <t>P</t>
  </si>
  <si>
    <t>109709</t>
  </si>
  <si>
    <t>9709</t>
  </si>
  <si>
    <t>SOLU-MEDROL</t>
  </si>
  <si>
    <t>INJ SIC 1X40MG+1ML</t>
  </si>
  <si>
    <t>113768</t>
  </si>
  <si>
    <t>13768</t>
  </si>
  <si>
    <t>CORDARONE</t>
  </si>
  <si>
    <t>POR TBL NOB60X200MG</t>
  </si>
  <si>
    <t>147144</t>
  </si>
  <si>
    <t>47144</t>
  </si>
  <si>
    <t>LETROX 100</t>
  </si>
  <si>
    <t>TBL 100X100RG</t>
  </si>
  <si>
    <t>147740</t>
  </si>
  <si>
    <t>47740</t>
  </si>
  <si>
    <t>RIVOCOR 5</t>
  </si>
  <si>
    <t>POR TBL FLM 30X5MG</t>
  </si>
  <si>
    <t>154316</t>
  </si>
  <si>
    <t>54316</t>
  </si>
  <si>
    <t>FRAXIPARIN MULTI</t>
  </si>
  <si>
    <t>INJ 10X5ML/47.5KU</t>
  </si>
  <si>
    <t>848765</t>
  </si>
  <si>
    <t>107938</t>
  </si>
  <si>
    <t>INJ SOL 6X3ML/150MG</t>
  </si>
  <si>
    <t>849990</t>
  </si>
  <si>
    <t>102596</t>
  </si>
  <si>
    <t>CARVESAN 6,25</t>
  </si>
  <si>
    <t>POR TBL NOB 30X6,25MG</t>
  </si>
  <si>
    <t>126786</t>
  </si>
  <si>
    <t>26786</t>
  </si>
  <si>
    <t>NOVORAPID 100 U/ML</t>
  </si>
  <si>
    <t>142546</t>
  </si>
  <si>
    <t>42546</t>
  </si>
  <si>
    <t>LACTULOSE AL SIRUP</t>
  </si>
  <si>
    <t>POR SIR 1X200ML</t>
  </si>
  <si>
    <t>149531</t>
  </si>
  <si>
    <t>49531</t>
  </si>
  <si>
    <t>CONTROLOC I.V.</t>
  </si>
  <si>
    <t>INJ PLV SOL 1X40MG</t>
  </si>
  <si>
    <t>118175</t>
  </si>
  <si>
    <t>18175</t>
  </si>
  <si>
    <t>PROPOFOL 1% MCT/LCT FRESENIUS</t>
  </si>
  <si>
    <t>INJ EML 10X100ML</t>
  </si>
  <si>
    <t>185325</t>
  </si>
  <si>
    <t>85325</t>
  </si>
  <si>
    <t>DORMICUM</t>
  </si>
  <si>
    <t>INJ SOL 5X3ML/15MG</t>
  </si>
  <si>
    <t>190959</t>
  </si>
  <si>
    <t>90959</t>
  </si>
  <si>
    <t>XANAX</t>
  </si>
  <si>
    <t>TBL 30X0.5MG</t>
  </si>
  <si>
    <t>117139</t>
  </si>
  <si>
    <t>17139</t>
  </si>
  <si>
    <t>LAMICTAL 50 MG</t>
  </si>
  <si>
    <t>POR TBL NOB 42X50MG</t>
  </si>
  <si>
    <t>130164</t>
  </si>
  <si>
    <t>30164</t>
  </si>
  <si>
    <t>MIDAZOLAM TORREX 1MG/ML</t>
  </si>
  <si>
    <t>INJ 10X5ML/5MG</t>
  </si>
  <si>
    <t>130779</t>
  </si>
  <si>
    <t>30779</t>
  </si>
  <si>
    <t>SUFENTANIL TORREX 5 MCG/ML</t>
  </si>
  <si>
    <t>INJ SOL 5X10ML/50RG</t>
  </si>
  <si>
    <t>115245</t>
  </si>
  <si>
    <t>15245</t>
  </si>
  <si>
    <t>SANDOSTATIN 0.1 MG/ML</t>
  </si>
  <si>
    <t>INJ SOL 5X1ML/0.1MG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</si>
  <si>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</si>
  <si>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</si>
  <si>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</si>
  <si>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</si>
  <si>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</si>
  <si>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</si>
  <si>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</si>
  <si>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</si>
  <si>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130215</t>
  </si>
  <si>
    <t>30215</t>
  </si>
  <si>
    <t>MIDAZOLAM TORREX 5MG/ML</t>
  </si>
  <si>
    <t>INJ 10X10ML/50MG</t>
  </si>
  <si>
    <t>142392</t>
  </si>
  <si>
    <t>42392</t>
  </si>
  <si>
    <t>TRACRIUM 50</t>
  </si>
  <si>
    <t>INJ 5X5ML/50MG</t>
  </si>
  <si>
    <t>147467</t>
  </si>
  <si>
    <t>47467</t>
  </si>
  <si>
    <t>VALTREX 500 MG</t>
  </si>
  <si>
    <t>TBL OBD 42X500MG</t>
  </si>
  <si>
    <t>158893</t>
  </si>
  <si>
    <t>58893</t>
  </si>
  <si>
    <t>XALATAN</t>
  </si>
  <si>
    <t>GTT OPH 1X2.5ML</t>
  </si>
  <si>
    <t>29449</t>
  </si>
  <si>
    <t>NOVOSEVEN 100 KIU (2 MG)</t>
  </si>
  <si>
    <t>INJ PSO LQF 2MG</t>
  </si>
  <si>
    <t>50113006</t>
  </si>
  <si>
    <t>33525</t>
  </si>
  <si>
    <t>PULMOCARE 500 ML PŘÍCHUŤ VANILKA</t>
  </si>
  <si>
    <t>33601</t>
  </si>
  <si>
    <t>JEVITY PLUS HP</t>
  </si>
  <si>
    <t>133381</t>
  </si>
  <si>
    <t>33381</t>
  </si>
  <si>
    <t>INTESTAMIN</t>
  </si>
  <si>
    <t>153980</t>
  </si>
  <si>
    <t>OXEPA</t>
  </si>
  <si>
    <t>33680</t>
  </si>
  <si>
    <t>GLUCERNA SELECT VANILKOVÁ PŘÍCHUŤ</t>
  </si>
  <si>
    <t>118735</t>
  </si>
  <si>
    <t>18735</t>
  </si>
  <si>
    <t>SMOFLIPID</t>
  </si>
  <si>
    <t>INF EML 10X500ML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</si>
  <si>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</si>
  <si>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</si>
  <si>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</si>
  <si>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</si>
  <si>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</si>
  <si>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</si>
  <si>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</si>
  <si>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841569</t>
  </si>
  <si>
    <t>Fresubin hepa 15x500ml</t>
  </si>
  <si>
    <t>846016</t>
  </si>
  <si>
    <t>Nutrison Advanced Protison 500ml</t>
  </si>
  <si>
    <t>1X500ML</t>
  </si>
  <si>
    <t>103513</t>
  </si>
  <si>
    <t>3513</t>
  </si>
  <si>
    <t>NUTRIFLEX BASAL</t>
  </si>
  <si>
    <t>INF 5X2000ML</t>
  </si>
  <si>
    <t>110996</t>
  </si>
  <si>
    <t>10996</t>
  </si>
  <si>
    <t>NUTRIFLEX PLUS</t>
  </si>
  <si>
    <t>142003</t>
  </si>
  <si>
    <t>NEPHROTECT</t>
  </si>
  <si>
    <t>INF SOL 10X500ML</t>
  </si>
  <si>
    <t>165317</t>
  </si>
  <si>
    <t>65317</t>
  </si>
  <si>
    <t>ELOTRACE I.V.</t>
  </si>
  <si>
    <t>INF 10X100ML</t>
  </si>
  <si>
    <t>844478</t>
  </si>
  <si>
    <t>107104</t>
  </si>
  <si>
    <t>KABIVEN</t>
  </si>
  <si>
    <t>INF EML 4X2053ML</t>
  </si>
  <si>
    <t>396914</t>
  </si>
  <si>
    <t>52301</t>
  </si>
  <si>
    <t>AMINOPLASMAL HEPA-10%</t>
  </si>
  <si>
    <t>INF 10X500ML</t>
  </si>
  <si>
    <t>396932</t>
  </si>
  <si>
    <t>31989</t>
  </si>
  <si>
    <t>CLINIMIX N9G20E 4x2000 ml</t>
  </si>
  <si>
    <t>4x2000 ml</t>
  </si>
  <si>
    <t>500831</t>
  </si>
  <si>
    <t>157109</t>
  </si>
  <si>
    <t>OLIMEL N7E</t>
  </si>
  <si>
    <t>INF EML4X2000ML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</si>
  <si>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</si>
  <si>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</si>
  <si>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</si>
  <si>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</si>
  <si>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</si>
  <si>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</si>
  <si>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</si>
  <si>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</si>
  <si>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</si>
  <si>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</si>
  <si>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</si>
  <si>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</si>
  <si>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</si>
  <si>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</si>
  <si>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</si>
  <si>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33424</t>
  </si>
  <si>
    <t>NUTRISON ADVANCED CUBISON</t>
  </si>
  <si>
    <t>33526</t>
  </si>
  <si>
    <t>NUTRISON</t>
  </si>
  <si>
    <t>848207</t>
  </si>
  <si>
    <t>33422</t>
  </si>
  <si>
    <t>Nutrison Advanced DIASON LOW ENERGY</t>
  </si>
  <si>
    <t>por.sol.1000ml</t>
  </si>
  <si>
    <t>848250</t>
  </si>
  <si>
    <t>33423</t>
  </si>
  <si>
    <t>NUTRISON ADVANCED PEPTISORB</t>
  </si>
  <si>
    <t xml:space="preserve">POR SOL 1X1000ML </t>
  </si>
  <si>
    <t>50113012</t>
  </si>
  <si>
    <t>193650</t>
  </si>
  <si>
    <t>93650</t>
  </si>
  <si>
    <t>ACTILYSE 50MG</t>
  </si>
  <si>
    <t>INJ SIC 1X50MG+50ML</t>
  </si>
  <si>
    <t>50113013</t>
  </si>
  <si>
    <t>83050</t>
  </si>
  <si>
    <t>198192</t>
  </si>
  <si>
    <t>SEFOTAK 1 G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</si>
  <si>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</si>
  <si>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</si>
  <si>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</si>
  <si>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</si>
  <si>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</si>
  <si>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</si>
  <si>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</si>
  <si>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</si>
  <si>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</si>
  <si>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</si>
  <si>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</si>
  <si>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</si>
  <si>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</si>
  <si>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</si>
  <si>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</si>
  <si>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</si>
  <si>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</si>
  <si>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</si>
  <si>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</si>
  <si>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</si>
  <si>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</si>
  <si>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</si>
  <si>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</si>
  <si>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</si>
  <si>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</si>
  <si>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</si>
  <si>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</si>
  <si>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</si>
  <si>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</si>
  <si>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</si>
  <si>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</si>
  <si>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</si>
  <si>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183417</t>
  </si>
  <si>
    <t>83417</t>
  </si>
  <si>
    <t>MERONEM</t>
  </si>
  <si>
    <t>INJ SIC 10X1GM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</si>
  <si>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</si>
  <si>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</si>
  <si>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</si>
  <si>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</si>
  <si>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</si>
  <si>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</si>
  <si>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</si>
  <si>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</si>
  <si>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</si>
  <si>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</si>
  <si>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</si>
  <si>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</si>
  <si>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</si>
  <si>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</si>
  <si>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</si>
  <si>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</si>
  <si>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</si>
  <si>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</si>
  <si>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</si>
  <si>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</si>
  <si>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131656</t>
  </si>
  <si>
    <t>CEFTAZIDIM KABI 2 GM</t>
  </si>
  <si>
    <t>INJ+INF PLV SOL 10X2GM</t>
  </si>
  <si>
    <t>846790</t>
  </si>
  <si>
    <t>121238</t>
  </si>
  <si>
    <t>CEFTRIAXON KABI 1 G</t>
  </si>
  <si>
    <t>INJ PLV SOL 10X1G</t>
  </si>
  <si>
    <t>849206</t>
  </si>
  <si>
    <t>162809</t>
  </si>
  <si>
    <t>Avelox 400mg/250ml inf.sol.1x250ml/400mg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</si>
  <si>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</si>
  <si>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</si>
  <si>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</si>
  <si>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</si>
  <si>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</si>
  <si>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</si>
  <si>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</si>
  <si>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</si>
  <si>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</si>
  <si>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</si>
  <si>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162496</t>
  </si>
  <si>
    <t>TAZIP 4 G/0,5 G</t>
  </si>
  <si>
    <t>INJ+INF PLV SOL 10X4,5GM</t>
  </si>
  <si>
    <t>121240</t>
  </si>
  <si>
    <t>CEFTRIAXON KABI 2 G</t>
  </si>
  <si>
    <t>INF PLV SOL 10X2GM</t>
  </si>
  <si>
    <t>500696</t>
  </si>
  <si>
    <t>Amikacin B.Braun 5mg/ml EP 100ml</t>
  </si>
  <si>
    <t>10X100ml</t>
  </si>
  <si>
    <t>113453</t>
  </si>
  <si>
    <t>PIPERACILLIN/TAZOBACTAM KABI 4 G/0,5 G</t>
  </si>
  <si>
    <t>INF PLV SOL 10X4.5GM</t>
  </si>
  <si>
    <t>147064</t>
  </si>
  <si>
    <t>47064</t>
  </si>
  <si>
    <t>TAVANIC I.V.500 MG</t>
  </si>
  <si>
    <t>INF SOL 1X100ML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</si>
  <si>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</si>
  <si>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</si>
  <si>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</si>
  <si>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</si>
  <si>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</si>
  <si>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</si>
  <si>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</si>
  <si>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</si>
  <si>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</si>
  <si>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</si>
  <si>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</si>
  <si>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</si>
  <si>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</si>
  <si>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</si>
  <si>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</si>
  <si>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</si>
  <si>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</si>
  <si>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</si>
  <si>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</si>
  <si>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</si>
  <si>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</si>
  <si>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</si>
  <si>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</si>
  <si>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</si>
  <si>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</si>
  <si>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</si>
  <si>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</si>
  <si>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166137</t>
  </si>
  <si>
    <t>66137</t>
  </si>
  <si>
    <t>OFLOXIN INF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</si>
  <si>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</si>
  <si>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</si>
  <si>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</si>
  <si>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</si>
  <si>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</si>
  <si>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</si>
  <si>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</si>
  <si>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</si>
  <si>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</si>
  <si>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</si>
  <si>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</si>
  <si>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50113014</t>
  </si>
  <si>
    <t>199248</t>
  </si>
  <si>
    <t>99248</t>
  </si>
  <si>
    <t>MYFUNGAR</t>
  </si>
  <si>
    <t>CRM 1X30GM</t>
  </si>
  <si>
    <t>176150</t>
  </si>
  <si>
    <t>76150</t>
  </si>
  <si>
    <t>BATRAFEN</t>
  </si>
  <si>
    <t>CRM 1X20GM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</si>
  <si>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</si>
  <si>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</si>
  <si>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</si>
  <si>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</si>
  <si>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</si>
  <si>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</si>
  <si>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</si>
  <si>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</si>
  <si>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</si>
  <si>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</si>
  <si>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</si>
  <si>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</si>
  <si>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</si>
  <si>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</si>
  <si>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</si>
  <si>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</si>
  <si>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</si>
  <si>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</si>
  <si>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</si>
  <si>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</si>
  <si>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</si>
  <si>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</si>
  <si>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50113008</t>
  </si>
  <si>
    <t>6480</t>
  </si>
  <si>
    <t>Ocplex 20ml 500 I.U. Phoenix</t>
  </si>
  <si>
    <t>97910</t>
  </si>
  <si>
    <t>Human Albumin 20% 100 ml GRIFOLS</t>
  </si>
  <si>
    <t>29980</t>
  </si>
  <si>
    <t>FLEBOGAMMA 10g DIF Grifols</t>
  </si>
  <si>
    <t>0129056</t>
  </si>
  <si>
    <t>ATENATIV 500 I.U. Phoenix</t>
  </si>
  <si>
    <t>0062464</t>
  </si>
  <si>
    <t>Haemocomplettan P 1000mg</t>
  </si>
  <si>
    <t>97909</t>
  </si>
  <si>
    <t>Human Albumin 20% 50 ml GRIFOLS</t>
  </si>
  <si>
    <t>129027</t>
  </si>
  <si>
    <t>PROPOFOL-LIPURO 1 % (10MG/ML)</t>
  </si>
  <si>
    <t>INJ+INF EML 10X100ML/1000MG</t>
  </si>
  <si>
    <t>849310</t>
  </si>
  <si>
    <t>126689</t>
  </si>
  <si>
    <t>PROPOFOL-LIPURO 0,5% (5MG/ML) 5X20ML</t>
  </si>
  <si>
    <t>INJ+INF EML 5X20ML/100MG</t>
  </si>
  <si>
    <t>101125</t>
  </si>
  <si>
    <t>1125</t>
  </si>
  <si>
    <t>INJ 10X1ML/10MG</t>
  </si>
  <si>
    <t>102486</t>
  </si>
  <si>
    <t>2486</t>
  </si>
  <si>
    <t>KALIUM CHLORATUM LECIVA 7.5%</t>
  </si>
  <si>
    <t>INJ 5X10ML 7.5%</t>
  </si>
  <si>
    <t>186990</t>
  </si>
  <si>
    <t>86990</t>
  </si>
  <si>
    <t>ARDEAOSMOSOL MA 15 (Mannitol)</t>
  </si>
  <si>
    <t>395997</t>
  </si>
  <si>
    <t>DZ SOFTASEPT N BEZBARVÝ 250 ml</t>
  </si>
  <si>
    <t>905098</t>
  </si>
  <si>
    <t>23989</t>
  </si>
  <si>
    <t>DZ OCTENISEPT 1 l</t>
  </si>
  <si>
    <t>DPH 15 %</t>
  </si>
  <si>
    <t>100394</t>
  </si>
  <si>
    <t>394</t>
  </si>
  <si>
    <t>ATROPIN BIOTIKA 1MG</t>
  </si>
  <si>
    <t>INJ 10X1ML/1MG</t>
  </si>
  <si>
    <t>177200</t>
  </si>
  <si>
    <t>SUXAMETHONIUM JODID VUAB 100 MG</t>
  </si>
  <si>
    <t>395851</t>
  </si>
  <si>
    <t>OptiLube Active lubrikační gel</t>
  </si>
  <si>
    <t>stříkačka 11ml</t>
  </si>
  <si>
    <t>396554</t>
  </si>
  <si>
    <t>185352</t>
  </si>
  <si>
    <t>Naloxone 400 mcg/ml</t>
  </si>
  <si>
    <t>5 x 1 ml</t>
  </si>
  <si>
    <t>930043</t>
  </si>
  <si>
    <t>DZ TRIXO LIND 100 ml</t>
  </si>
  <si>
    <t>843996</t>
  </si>
  <si>
    <t>100191</t>
  </si>
  <si>
    <t>VOLUVEN  6%</t>
  </si>
  <si>
    <t>INF SOL 20X500MLVAK+P</t>
  </si>
  <si>
    <t>447</t>
  </si>
  <si>
    <t>EPHEDRIN BIOTIKA</t>
  </si>
  <si>
    <t>INJ SOL 10X1ML/50MG</t>
  </si>
  <si>
    <t>113441</t>
  </si>
  <si>
    <t>13441</t>
  </si>
  <si>
    <t>118656</t>
  </si>
  <si>
    <t>NALBUPHIN ORPHA</t>
  </si>
  <si>
    <t>INJ SOL 10X2ML</t>
  </si>
  <si>
    <t>103761</t>
  </si>
  <si>
    <t>3761</t>
  </si>
  <si>
    <t>CHIROCAINE 5 MG/ML</t>
  </si>
  <si>
    <t>INJ CNC SOL 10X10ML</t>
  </si>
  <si>
    <t>190021</t>
  </si>
  <si>
    <t>90021</t>
  </si>
  <si>
    <t>MARCAINE SPINAL O.5%</t>
  </si>
  <si>
    <t>INJ 5X4ML 5MG/ML</t>
  </si>
  <si>
    <t>162189</t>
  </si>
  <si>
    <t>62189</t>
  </si>
  <si>
    <t>NASIVIN</t>
  </si>
  <si>
    <t>GTT NAS 1X5ML 0.01%</t>
  </si>
  <si>
    <t>177201</t>
  </si>
  <si>
    <t>SUXAMETHONIUM JODID VUAB 250 MG</t>
  </si>
  <si>
    <t>INJ PLV SOL 1X250MG</t>
  </si>
  <si>
    <t>187721</t>
  </si>
  <si>
    <t>87721</t>
  </si>
  <si>
    <t>RAPIFEN</t>
  </si>
  <si>
    <t>192836</t>
  </si>
  <si>
    <t>92836</t>
  </si>
  <si>
    <t>MARCAINE SPINAL O.5% HEAVY</t>
  </si>
  <si>
    <t>INJ 5X4ML/20MG</t>
  </si>
  <si>
    <t>193632</t>
  </si>
  <si>
    <t>93632</t>
  </si>
  <si>
    <t>FORANE</t>
  </si>
  <si>
    <t>INH 100ML</t>
  </si>
  <si>
    <t>194763</t>
  </si>
  <si>
    <t>94763</t>
  </si>
  <si>
    <t>NALOXONE POLFA</t>
  </si>
  <si>
    <t>INJ 10X1ML/0.4MG</t>
  </si>
  <si>
    <t>196869</t>
  </si>
  <si>
    <t>96869</t>
  </si>
  <si>
    <t>CERUCAL</t>
  </si>
  <si>
    <t>INJ SOL10X2ML/10MG</t>
  </si>
  <si>
    <t>847482</t>
  </si>
  <si>
    <t>Sofnolime - absorpční vápno</t>
  </si>
  <si>
    <t>901148</t>
  </si>
  <si>
    <t>IR SOL.MORPH.CHLOR.0.1%</t>
  </si>
  <si>
    <t>IR 1 ml</t>
  </si>
  <si>
    <t>846853</t>
  </si>
  <si>
    <t>124418</t>
  </si>
  <si>
    <t>ROCURONIUM B. BRAUN 10 MG/ML</t>
  </si>
  <si>
    <t xml:space="preserve">INJ+INF SOL 10X5ML </t>
  </si>
  <si>
    <t>501068</t>
  </si>
  <si>
    <t>160185</t>
  </si>
  <si>
    <t>IR  INFUSIO MANNITOLI 15% 250 ml</t>
  </si>
  <si>
    <t>INF 30x250 ml vak viaflo</t>
  </si>
  <si>
    <t>107678</t>
  </si>
  <si>
    <t>INF CNC SOL 20X20ML</t>
  </si>
  <si>
    <t>125034</t>
  </si>
  <si>
    <t>25034</t>
  </si>
  <si>
    <t>INJ SOL 10X1ML/5MG</t>
  </si>
  <si>
    <t>131934</t>
  </si>
  <si>
    <t>31934</t>
  </si>
  <si>
    <t>VENTOLIN INHALER N</t>
  </si>
  <si>
    <t>INHSUSPSS200X100RG</t>
  </si>
  <si>
    <t>118167</t>
  </si>
  <si>
    <t>18167</t>
  </si>
  <si>
    <t>INJ EML 5X20ML</t>
  </si>
  <si>
    <t>130160</t>
  </si>
  <si>
    <t>30160</t>
  </si>
  <si>
    <t>INJ 10X2ML/2MG</t>
  </si>
  <si>
    <t>849266</t>
  </si>
  <si>
    <t>162444</t>
  </si>
  <si>
    <t xml:space="preserve">SUFENTANIL TORREX 5 MCG/ML </t>
  </si>
  <si>
    <t>INJ SOL 5X2ML/10RG</t>
  </si>
  <si>
    <t>140362</t>
  </si>
  <si>
    <t>40362</t>
  </si>
  <si>
    <t>NIMBEX</t>
  </si>
  <si>
    <t>INJ SOL 5X10ML/20MG</t>
  </si>
  <si>
    <t>160319</t>
  </si>
  <si>
    <t>SEVOFLURANE BAXTER 100 %</t>
  </si>
  <si>
    <t>INH LIQ VAP 1X250ML</t>
  </si>
  <si>
    <t>104071</t>
  </si>
  <si>
    <t>4071</t>
  </si>
  <si>
    <t>DITHIADEN</t>
  </si>
  <si>
    <t>INJ 10X2ML</t>
  </si>
  <si>
    <t>844242</t>
  </si>
  <si>
    <t>105937</t>
  </si>
  <si>
    <t>TETRASPAN 6%</t>
  </si>
  <si>
    <t>184471</t>
  </si>
  <si>
    <t>XOMOLIX 2,5 MG/ML INJEKČNÍ ROZTOK</t>
  </si>
  <si>
    <t>INJ SOL 10X2,5MG/ML</t>
  </si>
  <si>
    <t>845151</t>
  </si>
  <si>
    <t>Poštovné - doprava 21%</t>
  </si>
  <si>
    <t>NELECIVA</t>
  </si>
  <si>
    <t>110820</t>
  </si>
  <si>
    <t>10820</t>
  </si>
  <si>
    <t>ZOFRAN</t>
  </si>
  <si>
    <t>INJ SOL 5X4ML/8MG</t>
  </si>
  <si>
    <t>140361</t>
  </si>
  <si>
    <t>40361</t>
  </si>
  <si>
    <t>INJ SOL 5X2.5ML/5MG</t>
  </si>
  <si>
    <t>156993</t>
  </si>
  <si>
    <t>56993</t>
  </si>
  <si>
    <t>CODEIN SLOVAKOFARMA 30MG</t>
  </si>
  <si>
    <t>TBL 10X30MG-BLISTR</t>
  </si>
  <si>
    <t>196696</t>
  </si>
  <si>
    <t>96696</t>
  </si>
  <si>
    <t>INDAP</t>
  </si>
  <si>
    <t>CPS 30X2.5MG</t>
  </si>
  <si>
    <t>132090</t>
  </si>
  <si>
    <t>32090</t>
  </si>
  <si>
    <t>TRALGIT 50 INJ</t>
  </si>
  <si>
    <t>INJ SOL 5X1ML/50MG</t>
  </si>
  <si>
    <t>113024</t>
  </si>
  <si>
    <t>13024</t>
  </si>
  <si>
    <t>SEVORANE</t>
  </si>
  <si>
    <t>INH SOL 1X250ML</t>
  </si>
  <si>
    <t>146125</t>
  </si>
  <si>
    <t>46125</t>
  </si>
  <si>
    <t>LIDOCAIN 10%</t>
  </si>
  <si>
    <t>SPR 1X38GM</t>
  </si>
  <si>
    <t>Klinika anesteziologie a resuscitace a intenzivní medicíny</t>
  </si>
  <si>
    <t>Klinika anesteziologie a resuscitace, ambulance</t>
  </si>
  <si>
    <t>Klinika anesteziologie a resuscitace, JIP</t>
  </si>
  <si>
    <t>Klinika anesteziologie a resuscitace, operační sál</t>
  </si>
  <si>
    <t>Klinika anesteziologie a resuscitace, pracoviště C</t>
  </si>
  <si>
    <t>KAR dospávací hala KAR</t>
  </si>
  <si>
    <t>KAR - pracoviště DK COS</t>
  </si>
  <si>
    <t>Lékárna - léčiva</t>
  </si>
  <si>
    <t>Lékárna - enterární výživa</t>
  </si>
  <si>
    <t>Lékárna - trombolýza</t>
  </si>
  <si>
    <t>Lékárna - antibiotika</t>
  </si>
  <si>
    <t>Lékárna - antimykotika</t>
  </si>
  <si>
    <t>393 TO krevní deriváty IVLP (112 01 003)</t>
  </si>
  <si>
    <t>0731 - Klinika anesteziologie a resuscitace, JIP</t>
  </si>
  <si>
    <t>0766 - KAR - pracoviště DK COS</t>
  </si>
  <si>
    <t>0762 - Klinika anesteziologie a resuscitace, operační sál</t>
  </si>
  <si>
    <t>0764 - Klinika anesteziologie a resuscitace, pracoviště C</t>
  </si>
  <si>
    <t>0765 - KAR dospávací hala KAR</t>
  </si>
  <si>
    <t>V06XX - Potraviny pro zvláštní lékařské účely (PZLÚ)</t>
  </si>
  <si>
    <t>N01AB08 - Sevofluran</t>
  </si>
  <si>
    <t>N03AX14 - Levetiracetam</t>
  </si>
  <si>
    <t>N06AB04 - Citalopram</t>
  </si>
  <si>
    <t>N01AX10 - Propofol</t>
  </si>
  <si>
    <t>J01DD01 - Cefotaxim</t>
  </si>
  <si>
    <t>N06AB06 - Sertralin</t>
  </si>
  <si>
    <t>H03AA01 - Levothyroxin, sodná sůl</t>
  </si>
  <si>
    <t>J01MA02 - Ciprofloxacin</t>
  </si>
  <si>
    <t>A16AA02 - Ademethionin</t>
  </si>
  <si>
    <t>J02AX06 - Anidulafungin</t>
  </si>
  <si>
    <t>C07AG02 - Karvedilol</t>
  </si>
  <si>
    <t>C07AB07 - Bisoprolol</t>
  </si>
  <si>
    <t>C09AA02 - Enalapril</t>
  </si>
  <si>
    <t>J02AC01 - Flukonazol</t>
  </si>
  <si>
    <t>H01CB02 - Oktreotid</t>
  </si>
  <si>
    <t>M03AC04 - Atrakurium</t>
  </si>
  <si>
    <t>H02AB04 - Methylprednisolon</t>
  </si>
  <si>
    <t>B01AB06 - Nadroparin</t>
  </si>
  <si>
    <t>N03AG01 - Kyselina valproová</t>
  </si>
  <si>
    <t>B02BD08 - Eptakog alfa (aktivovaný)</t>
  </si>
  <si>
    <t>N05CD08 - Midazolam</t>
  </si>
  <si>
    <t>J01AA12 - Tigecyklin</t>
  </si>
  <si>
    <t>J01XA01 - Vankomycin</t>
  </si>
  <si>
    <t>J01CR01 - Ampicilin a enzymový inhibitor</t>
  </si>
  <si>
    <t>J02AC03 - Vorikonazol</t>
  </si>
  <si>
    <t>J01CR02 - Amoxicilin a enzymový inhibitor</t>
  </si>
  <si>
    <t>J05AB11 - Valaciklovir</t>
  </si>
  <si>
    <t>J01DB04 - Cefazolin</t>
  </si>
  <si>
    <t>M03AC11 - Cisatrakurium</t>
  </si>
  <si>
    <t>J01DC02 - Cefuroxim</t>
  </si>
  <si>
    <t>N01AH03 - Sufentanyl</t>
  </si>
  <si>
    <t>A04AA01 - Ondansetron</t>
  </si>
  <si>
    <t>N02AX02 - Tramadol</t>
  </si>
  <si>
    <t>A06AD11 - Laktulóza</t>
  </si>
  <si>
    <t>N03AX09 - Lamotrigin</t>
  </si>
  <si>
    <t>R03AC02 - Salbutamol</t>
  </si>
  <si>
    <t>N05BA12 - Alprazolam</t>
  </si>
  <si>
    <t>A10AB05 - Inzulin aspart</t>
  </si>
  <si>
    <t>C01BD01 - Amiodaron</t>
  </si>
  <si>
    <t>J01MA01 - Ofloxacin</t>
  </si>
  <si>
    <t>J01DH51 - Imipenem a enzymový inhibitor</t>
  </si>
  <si>
    <t>S01EE01 - Latanoprost</t>
  </si>
  <si>
    <t>J01FA09 - Klarithromycin</t>
  </si>
  <si>
    <t>A02BC02 - Pantoprazol</t>
  </si>
  <si>
    <t>J01FF01 - Klindamycin</t>
  </si>
  <si>
    <t>A02BC02</t>
  </si>
  <si>
    <t>A06AD11</t>
  </si>
  <si>
    <t>A10AB05</t>
  </si>
  <si>
    <t>A16AA02</t>
  </si>
  <si>
    <t>TRANSMETIL 500 MG INJEKCE</t>
  </si>
  <si>
    <t>INJ PSO LQF 5X500MG</t>
  </si>
  <si>
    <t>B01AB06</t>
  </si>
  <si>
    <t>INJ SOL 10X5ML/47.5KU</t>
  </si>
  <si>
    <t>B02BD08</t>
  </si>
  <si>
    <t>C01BD01</t>
  </si>
  <si>
    <t>POR TBL NOB 60X200MG</t>
  </si>
  <si>
    <t>C07AB07</t>
  </si>
  <si>
    <t>C07AG02</t>
  </si>
  <si>
    <t>C09AA02</t>
  </si>
  <si>
    <t>INJ SOL 5X1ML/1.25MG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</si>
  <si>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</si>
  <si>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</si>
  <si>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</si>
  <si>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</si>
  <si>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</si>
  <si>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</si>
  <si>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</si>
  <si>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100X100RG I</t>
  </si>
  <si>
    <t>J01AA12</t>
  </si>
  <si>
    <t>J01CR01</t>
  </si>
  <si>
    <t>J01CR02</t>
  </si>
  <si>
    <t>AMOKSIKLAV 1,2 G</t>
  </si>
  <si>
    <t>INJ PLV SOL 5X1.2GM</t>
  </si>
  <si>
    <t>J01DB04</t>
  </si>
  <si>
    <t>J01DC02</t>
  </si>
  <si>
    <t>ZINACEF 1,5 G</t>
  </si>
  <si>
    <t>J01DD01</t>
  </si>
  <si>
    <t>J01DH51</t>
  </si>
  <si>
    <t>J01FA09</t>
  </si>
  <si>
    <t>INF PLV SOL 1X500MG</t>
  </si>
  <si>
    <t>J01FF01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</si>
  <si>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</si>
  <si>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</si>
  <si>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</si>
  <si>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</si>
  <si>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</si>
  <si>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</si>
  <si>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</si>
  <si>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</si>
  <si>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</si>
  <si>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</si>
  <si>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</si>
  <si>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</si>
  <si>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J02AC03</t>
  </si>
  <si>
    <t>J02AX06</t>
  </si>
  <si>
    <t>J05AB11</t>
  </si>
  <si>
    <t>POR TBL FLM 42X500MG</t>
  </si>
  <si>
    <t>M03AC04</t>
  </si>
  <si>
    <t>N01AH03</t>
  </si>
  <si>
    <t>N01AX10</t>
  </si>
  <si>
    <t>N03AG01</t>
  </si>
  <si>
    <t>N03AX09</t>
  </si>
  <si>
    <t>N03AX14</t>
  </si>
  <si>
    <t>POR TBL FLM 100X500MG</t>
  </si>
  <si>
    <t>INF CNC SOL 10X5ML/500MG</t>
  </si>
  <si>
    <t>N05BA12</t>
  </si>
  <si>
    <t>XANAX 0,5 MG</t>
  </si>
  <si>
    <t>POR TBL NOB 30X0.5MG</t>
  </si>
  <si>
    <t>N05CD08</t>
  </si>
  <si>
    <t>MIDAZOLAM TORREX 1 MG/ML</t>
  </si>
  <si>
    <t>INJ SOL 10X5ML/5MG</t>
  </si>
  <si>
    <t>MIDAZOLAM TORREX 5 MG/ML</t>
  </si>
  <si>
    <t>INJ SOL 10X10ML/50MG</t>
  </si>
  <si>
    <t>N06AB04</t>
  </si>
  <si>
    <t>N06AB06</t>
  </si>
  <si>
    <t>S01EE01</t>
  </si>
  <si>
    <t>OPH GTT SOL 1X2.5ML I</t>
  </si>
  <si>
    <t>V06XX</t>
  </si>
  <si>
    <t>NUTRISON PROTEIN PLUS MULTI FIBRE</t>
  </si>
  <si>
    <t>NUTRISON ADVANCED DIASON LOW ENERGY</t>
  </si>
  <si>
    <t>M03AC11</t>
  </si>
  <si>
    <t>N01AB08</t>
  </si>
  <si>
    <t>PROPOFOL-LIPURO 0,5% (5MG/ML)</t>
  </si>
  <si>
    <t>INJ SOL 10X2ML/2MG</t>
  </si>
  <si>
    <t>R03AC02</t>
  </si>
  <si>
    <t>INH SUS PSS 200X100RG</t>
  </si>
  <si>
    <t>A04AA01</t>
  </si>
  <si>
    <t>N02AX02</t>
  </si>
  <si>
    <t>Přehled plnění pozitivního listu - spotřeba léčivých přípravků - orientační přehled</t>
  </si>
  <si>
    <t>HVLP</t>
  </si>
  <si>
    <t>PZT</t>
  </si>
  <si>
    <t>7</t>
  </si>
  <si>
    <t>89301072</t>
  </si>
  <si>
    <t>Příjmová ambulance Celkem</t>
  </si>
  <si>
    <t>89301074</t>
  </si>
  <si>
    <t>Ambulance bolestivých stavů při KAR Celkem</t>
  </si>
  <si>
    <t>Klinika anesteziologie a resuscitace a intenzivní medicíny Celkem</t>
  </si>
  <si>
    <t>Axmann Karel</t>
  </si>
  <si>
    <t>Cvrkal Pavel</t>
  </si>
  <si>
    <t>Částková Adéla</t>
  </si>
  <si>
    <t>Dostálová Kateřina</t>
  </si>
  <si>
    <t>Doubravská Lenka</t>
  </si>
  <si>
    <t>Fritscherová Šárka</t>
  </si>
  <si>
    <t>Gabrhelík Tomáš</t>
  </si>
  <si>
    <t>Hložková Jarmila</t>
  </si>
  <si>
    <t>Hrnčířová Michaela</t>
  </si>
  <si>
    <t>Kirchnerová Martina</t>
  </si>
  <si>
    <t>Koutná Jiřina</t>
  </si>
  <si>
    <t>Matlochová Judit</t>
  </si>
  <si>
    <t>Mrozek Zdenek</t>
  </si>
  <si>
    <t>Obare Pyszková Lenka</t>
  </si>
  <si>
    <t>Peter Martin</t>
  </si>
  <si>
    <t>Petrová Jana</t>
  </si>
  <si>
    <t>Petrová Zbynka</t>
  </si>
  <si>
    <t>Pieran Marek</t>
  </si>
  <si>
    <t>Pomajbíková Hana</t>
  </si>
  <si>
    <t>Prášil Petr</t>
  </si>
  <si>
    <t>Rešková Ivana</t>
  </si>
  <si>
    <t>Sedlák Ctirad</t>
  </si>
  <si>
    <t>Vlček Jiří</t>
  </si>
  <si>
    <t>Vychodilová Ivana</t>
  </si>
  <si>
    <t>Drašková Michaela</t>
  </si>
  <si>
    <t>Pospíšilová Libuše</t>
  </si>
  <si>
    <t>Amanatidu Anny</t>
  </si>
  <si>
    <t>Mometason</t>
  </si>
  <si>
    <t>16456</t>
  </si>
  <si>
    <t>NASONEX</t>
  </si>
  <si>
    <t>NAS SPR SUS 60X50RG</t>
  </si>
  <si>
    <t>Salmeterol a flutikason</t>
  </si>
  <si>
    <t>45961</t>
  </si>
  <si>
    <t>SERETIDE DISKUS 50/100</t>
  </si>
  <si>
    <t>INH PLV 1X60X50/100RG</t>
  </si>
  <si>
    <t>Perindopril a amlodipin</t>
  </si>
  <si>
    <t>124091</t>
  </si>
  <si>
    <t>PRESTANCE 5 MG/5 MG</t>
  </si>
  <si>
    <t>POR TBL NOB 90</t>
  </si>
  <si>
    <t>Azithromycin</t>
  </si>
  <si>
    <t>45011</t>
  </si>
  <si>
    <t>AZITROMYCIN SANDOZ 500 MG</t>
  </si>
  <si>
    <t>POR TBL FLM 6X500MG</t>
  </si>
  <si>
    <t>Nadroparin</t>
  </si>
  <si>
    <t>32059</t>
  </si>
  <si>
    <t>FRAXIPARINE</t>
  </si>
  <si>
    <t>INJ SOL 10X0.4ML</t>
  </si>
  <si>
    <t>Telmisartan a amlodipin</t>
  </si>
  <si>
    <t>167862</t>
  </si>
  <si>
    <t>TWYNSTA 80 MG/10 MG</t>
  </si>
  <si>
    <t>POR TBL NOB 90X1</t>
  </si>
  <si>
    <t>Zolpidem</t>
  </si>
  <si>
    <t>16285</t>
  </si>
  <si>
    <t>STILNOX</t>
  </si>
  <si>
    <t>POR TBL FLM 10X10MG</t>
  </si>
  <si>
    <t>Cefuroxim</t>
  </si>
  <si>
    <t>47727</t>
  </si>
  <si>
    <t>ZINNAT 500 MG</t>
  </si>
  <si>
    <t>POR TBL FLM 10X500MG</t>
  </si>
  <si>
    <t>Celekoxib</t>
  </si>
  <si>
    <t>199111</t>
  </si>
  <si>
    <t>CELEBREX 200 MG</t>
  </si>
  <si>
    <t>POR CPS DUR 10X200MG III</t>
  </si>
  <si>
    <t>Chinapril a diuretika</t>
  </si>
  <si>
    <t>76710</t>
  </si>
  <si>
    <t>ACCUZIDE 10</t>
  </si>
  <si>
    <t>POR TBL FLM 100</t>
  </si>
  <si>
    <t>Kodein</t>
  </si>
  <si>
    <t>90</t>
  </si>
  <si>
    <t>CODEIN SLOVAKOFARMA 30 MG</t>
  </si>
  <si>
    <t>POR TBL NOB 10X30MG</t>
  </si>
  <si>
    <t>Naftifin</t>
  </si>
  <si>
    <t>72927</t>
  </si>
  <si>
    <t>EXODERIL</t>
  </si>
  <si>
    <t>DRM CRM 1X15GM</t>
  </si>
  <si>
    <t>72928</t>
  </si>
  <si>
    <t>DRM SOL 1X10ML/100MG</t>
  </si>
  <si>
    <t>Pitofenon a analgetika</t>
  </si>
  <si>
    <t>Prednisolon a antiseptika</t>
  </si>
  <si>
    <t>16467</t>
  </si>
  <si>
    <t>IMACORT</t>
  </si>
  <si>
    <t>DRM CRM 1X20GM</t>
  </si>
  <si>
    <t>Pseudoefedrin, kombinace</t>
  </si>
  <si>
    <t>83059</t>
  </si>
  <si>
    <t>CLARINASE REPETABS</t>
  </si>
  <si>
    <t>POR TBL RET 14</t>
  </si>
  <si>
    <t>Hydrokortison a antibiotika</t>
  </si>
  <si>
    <t>61980</t>
  </si>
  <si>
    <t>PIMAFUCORT</t>
  </si>
  <si>
    <t>DRM UNG 1X15GM</t>
  </si>
  <si>
    <t>Citalopram</t>
  </si>
  <si>
    <t>94948</t>
  </si>
  <si>
    <t>SEROPRAM 20 MG</t>
  </si>
  <si>
    <t>POR TBL FLM 28X20MG</t>
  </si>
  <si>
    <t>Fenofibrát</t>
  </si>
  <si>
    <t>11014</t>
  </si>
  <si>
    <t>LIPANTHYL 267 M</t>
  </si>
  <si>
    <t>POR CPS DUR 90X267MG</t>
  </si>
  <si>
    <t>Omeprazol</t>
  </si>
  <si>
    <t>122114</t>
  </si>
  <si>
    <t>APO-OME 20</t>
  </si>
  <si>
    <t>POR CPS ETD 100X20MG</t>
  </si>
  <si>
    <t>POR CPS ETD 90X20MG SKLO</t>
  </si>
  <si>
    <t>Pantoprazol</t>
  </si>
  <si>
    <t>119688</t>
  </si>
  <si>
    <t>CONTROLOC 40 MG</t>
  </si>
  <si>
    <t>POR TBL ENT 100X40MG I</t>
  </si>
  <si>
    <t>Prokinetika</t>
  </si>
  <si>
    <t>166760</t>
  </si>
  <si>
    <t>KINITO 50 MG, POTAHOVANÉ TABLETY</t>
  </si>
  <si>
    <t>POR TBL FLM 100X50MG</t>
  </si>
  <si>
    <t>Sumatriptan</t>
  </si>
  <si>
    <t>107758</t>
  </si>
  <si>
    <t>ROSEMIG 20 MG</t>
  </si>
  <si>
    <t>NAS SPR SOL 2X0.1ML</t>
  </si>
  <si>
    <t>115447</t>
  </si>
  <si>
    <t>SUMATRIPTAN ACTAVIS 50 MG</t>
  </si>
  <si>
    <t>POR TBL OBD 3X50MG</t>
  </si>
  <si>
    <t>Tramadol</t>
  </si>
  <si>
    <t>56844</t>
  </si>
  <si>
    <t>TRAMAL RETARD TABLETY 150 MG</t>
  </si>
  <si>
    <t>POR TBL PRO 30X150MG</t>
  </si>
  <si>
    <t>Tramadol, kombinace</t>
  </si>
  <si>
    <t>17926</t>
  </si>
  <si>
    <t>ZALDIAR</t>
  </si>
  <si>
    <t>POR TBL FLM 30</t>
  </si>
  <si>
    <t>Vápník, kombinace s vitaminem D a/nebo jinými léčivy</t>
  </si>
  <si>
    <t>164888</t>
  </si>
  <si>
    <t>CALTRATE 600 MG/400 IU D3 POTAHOVANÁ TABLETA</t>
  </si>
  <si>
    <t>POR TBL FLM 90</t>
  </si>
  <si>
    <t>Vinpocetin</t>
  </si>
  <si>
    <t>10253</t>
  </si>
  <si>
    <t>CAVINTON FORTE</t>
  </si>
  <si>
    <t>POR TBL NOB 90X10MG</t>
  </si>
  <si>
    <t>4063</t>
  </si>
  <si>
    <t>CAVINTON</t>
  </si>
  <si>
    <t>POR TBL NOB 50X5MG</t>
  </si>
  <si>
    <t>16286</t>
  </si>
  <si>
    <t>POR TBL FLM 20X10MG</t>
  </si>
  <si>
    <t>132603</t>
  </si>
  <si>
    <t>Alopurinol</t>
  </si>
  <si>
    <t>132670</t>
  </si>
  <si>
    <t>MILURIT 100</t>
  </si>
  <si>
    <t>POR TBL NOB 50X100MG</t>
  </si>
  <si>
    <t>Amoxicilin a enzymový inhibitor</t>
  </si>
  <si>
    <t>99366</t>
  </si>
  <si>
    <t>AMOKSIKLAV 457 MG/5 ML</t>
  </si>
  <si>
    <t>POR PLV SUS 70ML</t>
  </si>
  <si>
    <t>Hydrokortison-butyrát</t>
  </si>
  <si>
    <t>9305</t>
  </si>
  <si>
    <t>LOCOID 0,1%</t>
  </si>
  <si>
    <t>DRM CRM 1X30GM</t>
  </si>
  <si>
    <t>Jiná antibiotika pro lokální aplikaci</t>
  </si>
  <si>
    <t>DRM UNG 1X10GM</t>
  </si>
  <si>
    <t>Levocetirizin</t>
  </si>
  <si>
    <t>62806</t>
  </si>
  <si>
    <t>XYZAL 0,5 MG/ML PERORÁLNÍ ROZTOK</t>
  </si>
  <si>
    <t>POR SOL 1X200ML</t>
  </si>
  <si>
    <t>Urea</t>
  </si>
  <si>
    <t>16462</t>
  </si>
  <si>
    <t>EXCIPIAL U LIPOLOTIO</t>
  </si>
  <si>
    <t>DRM EML 1X200ML</t>
  </si>
  <si>
    <t>Ambroxol</t>
  </si>
  <si>
    <t>180549</t>
  </si>
  <si>
    <t>MUCOSOLVAN LONG EFFECT</t>
  </si>
  <si>
    <t>POR CPS PRO 10X75MG</t>
  </si>
  <si>
    <t>5951</t>
  </si>
  <si>
    <t>AMOKSIKLAV 1 G</t>
  </si>
  <si>
    <t>POR TBL FLM 14X1GM</t>
  </si>
  <si>
    <t>Desloratadin</t>
  </si>
  <si>
    <t>26329</t>
  </si>
  <si>
    <t>AERIUS 5 MG</t>
  </si>
  <si>
    <t>Erdostein</t>
  </si>
  <si>
    <t>87076</t>
  </si>
  <si>
    <t>ERDOMED</t>
  </si>
  <si>
    <t>POR CPS DUR 20X300MG</t>
  </si>
  <si>
    <t>Klarithromycin</t>
  </si>
  <si>
    <t>53853</t>
  </si>
  <si>
    <t>KLACID 500</t>
  </si>
  <si>
    <t>POR TBL FLM 14X500MG</t>
  </si>
  <si>
    <t>Klíšťová encefalitida, inaktivovaný celý virus</t>
  </si>
  <si>
    <t>55106</t>
  </si>
  <si>
    <t>FSME-IMMUN 0,25 ML BAXTER</t>
  </si>
  <si>
    <t>INJ SUS ISP 1X0.25ML/DÁV+INTJ</t>
  </si>
  <si>
    <t>Pomůcky ortopedickoprotetické</t>
  </si>
  <si>
    <t>93530</t>
  </si>
  <si>
    <t>ORTÉZA ZÁDOVÁ LOMBAX DORSO 0845</t>
  </si>
  <si>
    <t>VYSOKÁ ZÁDOVÁ ORTÉZA (ROZSAH TH-LS),KOVOVÉ DLAHY A DOPÍNACÍ TAHY</t>
  </si>
  <si>
    <t>Alprazolam</t>
  </si>
  <si>
    <t>96977</t>
  </si>
  <si>
    <t>XANAX 1 MG</t>
  </si>
  <si>
    <t>POR TBL NOB 30X1MG</t>
  </si>
  <si>
    <t>Dihydrokodein</t>
  </si>
  <si>
    <t>41821</t>
  </si>
  <si>
    <t>DHC CONTINUS 120 MG</t>
  </si>
  <si>
    <t>POR TBL RET 60X120MG</t>
  </si>
  <si>
    <t>Antibiotika v kombinaci s ostatními léčivy</t>
  </si>
  <si>
    <t>1077</t>
  </si>
  <si>
    <t>OPHTHALMO-FRAMYKOIN COMP.</t>
  </si>
  <si>
    <t>Dexamethason</t>
  </si>
  <si>
    <t>21698</t>
  </si>
  <si>
    <t>DEXAMETHASONE WZF POLFA</t>
  </si>
  <si>
    <t>OPH GTT SUS 1X5ML 0.1%</t>
  </si>
  <si>
    <t>Diosmin, kombinace</t>
  </si>
  <si>
    <t>14075</t>
  </si>
  <si>
    <t>DETRALEX</t>
  </si>
  <si>
    <t>POR TBL FLM 60X500MG</t>
  </si>
  <si>
    <t>Drospirenon a ethinylestradiol</t>
  </si>
  <si>
    <t>129841</t>
  </si>
  <si>
    <t>YAZ 0,02 MG/3 MG POTAHOVANÉ TABLETY</t>
  </si>
  <si>
    <t>Kyselina listová</t>
  </si>
  <si>
    <t>76064</t>
  </si>
  <si>
    <t>ACIDUM FOLICUM LÉČIVA</t>
  </si>
  <si>
    <t>POR TBL OBD 30X10MG</t>
  </si>
  <si>
    <t>Lansoprazol</t>
  </si>
  <si>
    <t>17121</t>
  </si>
  <si>
    <t>LANZUL 30 MG</t>
  </si>
  <si>
    <t>POR CPS DUR 28X30MG</t>
  </si>
  <si>
    <t>Metoprolol</t>
  </si>
  <si>
    <t>132559</t>
  </si>
  <si>
    <t>VASOCARDIN 50</t>
  </si>
  <si>
    <t>POR TBL NOB 50X50MG</t>
  </si>
  <si>
    <t>132531</t>
  </si>
  <si>
    <t>HELICID 20</t>
  </si>
  <si>
    <t>Oxazepam</t>
  </si>
  <si>
    <t>OXAZEPAM LÉČIVA</t>
  </si>
  <si>
    <t>POR TBL NOB 20X10MG</t>
  </si>
  <si>
    <t>Sodná sůl metamizolu</t>
  </si>
  <si>
    <t>NOVALGIN TABLETY</t>
  </si>
  <si>
    <t>POR TBL FLM 20X500MG</t>
  </si>
  <si>
    <t>146897</t>
  </si>
  <si>
    <t>ZOLPIDEM MYLAN</t>
  </si>
  <si>
    <t>POR TBL FLM 30X10MG</t>
  </si>
  <si>
    <t>Acebutolol</t>
  </si>
  <si>
    <t>125523</t>
  </si>
  <si>
    <t>APO-ACEBUTOL</t>
  </si>
  <si>
    <t>Atorvastatin</t>
  </si>
  <si>
    <t>93013</t>
  </si>
  <si>
    <t>SORTIS 10 MG</t>
  </si>
  <si>
    <t>Esomeprazol</t>
  </si>
  <si>
    <t>174984</t>
  </si>
  <si>
    <t>HELIDES 40 MG ENTEROSOLVENTNÍ TABLETY</t>
  </si>
  <si>
    <t>POR TBL ENT 90X40MG</t>
  </si>
  <si>
    <t>Ramipril</t>
  </si>
  <si>
    <t>51657</t>
  </si>
  <si>
    <t>RAMIPRIL ACTAVIS 5 MG</t>
  </si>
  <si>
    <t>POR TBL NOB 30X5MG</t>
  </si>
  <si>
    <t>Amitriptylin</t>
  </si>
  <si>
    <t>87167</t>
  </si>
  <si>
    <t>AMITRIPTYLIN-SLOVAKOFARMA</t>
  </si>
  <si>
    <t>POR TBL FLM 50X28.3MG</t>
  </si>
  <si>
    <t>Eletriptan</t>
  </si>
  <si>
    <t>59768</t>
  </si>
  <si>
    <t>RELPAX 80 MG</t>
  </si>
  <si>
    <t>POR TBL FLM 2X80MG-ACL</t>
  </si>
  <si>
    <t>Fentanyl</t>
  </si>
  <si>
    <t>24790</t>
  </si>
  <si>
    <t>MATRIFEN 75 MCG/H</t>
  </si>
  <si>
    <t>DRM EMP TDR 5X8,25MG</t>
  </si>
  <si>
    <t>Morfin</t>
  </si>
  <si>
    <t>164740</t>
  </si>
  <si>
    <t>VENDAL RETARD 200 MG</t>
  </si>
  <si>
    <t>POR TBL PRO 30X200MG</t>
  </si>
  <si>
    <t>80406</t>
  </si>
  <si>
    <t>VENDAL RETARD 30 MG</t>
  </si>
  <si>
    <t>POR TBL PRO 30X30MG</t>
  </si>
  <si>
    <t>80407</t>
  </si>
  <si>
    <t>VENDAL RETARD 60 MG</t>
  </si>
  <si>
    <t>POR TBL PRO 30X60MG</t>
  </si>
  <si>
    <t>80408</t>
  </si>
  <si>
    <t>VENDAL RETARD 100 MG</t>
  </si>
  <si>
    <t>POR TBL PRO 30X100MG</t>
  </si>
  <si>
    <t>Tapentadol</t>
  </si>
  <si>
    <t>153758</t>
  </si>
  <si>
    <t>PALEXIA RETARD 200 MG TABLETY S PRODLOUŽENÝM UVOLŇOVÁNÍM</t>
  </si>
  <si>
    <t>POR TBL PRO 60X200MG</t>
  </si>
  <si>
    <t>24737</t>
  </si>
  <si>
    <t>TRAMADOL SANDOZ RETARD 200 MG</t>
  </si>
  <si>
    <t>42780</t>
  </si>
  <si>
    <t>TRALGIT SR 200</t>
  </si>
  <si>
    <t>166984</t>
  </si>
  <si>
    <t>ZALDIAR EFFERVESCENS 37,5 MG/325 MG ŠUMIVÉ TABLETY</t>
  </si>
  <si>
    <t>POR TBL EFF 10</t>
  </si>
  <si>
    <t>146877</t>
  </si>
  <si>
    <t>APO-ZOLPIDEM 10 MG</t>
  </si>
  <si>
    <t>POR TBL FLM 100X10MG</t>
  </si>
  <si>
    <t>Fexofenadin</t>
  </si>
  <si>
    <t>164037</t>
  </si>
  <si>
    <t>FEXIGRA TABLETY 120 MG</t>
  </si>
  <si>
    <t>POR TBL FLM 50X120MG</t>
  </si>
  <si>
    <t>Jodová terapie</t>
  </si>
  <si>
    <t>61158</t>
  </si>
  <si>
    <t>JODID 100</t>
  </si>
  <si>
    <t>POR TBL NOB 100</t>
  </si>
  <si>
    <t>Bromazepam</t>
  </si>
  <si>
    <t>132728</t>
  </si>
  <si>
    <t>LEXAURIN 3</t>
  </si>
  <si>
    <t>POR TBL NOB 30X3MG</t>
  </si>
  <si>
    <t>132523</t>
  </si>
  <si>
    <t>CITALEC 20 ZENTIVA</t>
  </si>
  <si>
    <t>59769</t>
  </si>
  <si>
    <t>POR TBL FLM 2X80MG-AL</t>
  </si>
  <si>
    <t>46980</t>
  </si>
  <si>
    <t>BETALOC SR 200 MG</t>
  </si>
  <si>
    <t>POR TBL PRO 100X200MG</t>
  </si>
  <si>
    <t>Perindopril a diuretika</t>
  </si>
  <si>
    <t>162008</t>
  </si>
  <si>
    <t>PRESTARIUM NEO COMBI 10 MG/2,5 MG</t>
  </si>
  <si>
    <t>84798</t>
  </si>
  <si>
    <t>ZOLPIDEM-RATIOPHARM 10 MG</t>
  </si>
  <si>
    <t>Ibuprofen</t>
  </si>
  <si>
    <t>11063</t>
  </si>
  <si>
    <t>IBALGIN 600</t>
  </si>
  <si>
    <t>POR TBL FLM 30X600MG</t>
  </si>
  <si>
    <t>167852</t>
  </si>
  <si>
    <t>TWYNSTA 80 MG/5 MG</t>
  </si>
  <si>
    <t>POR TBL NOB 28</t>
  </si>
  <si>
    <t>Dimetinden</t>
  </si>
  <si>
    <t>169883</t>
  </si>
  <si>
    <t>FENISTIL</t>
  </si>
  <si>
    <t>DRM GEL 1X100GM/100MG</t>
  </si>
  <si>
    <t>Enoxaparin</t>
  </si>
  <si>
    <t>115401</t>
  </si>
  <si>
    <t>CLEXANE</t>
  </si>
  <si>
    <t>INJ SOL ISP 10X0.4ML/4KU</t>
  </si>
  <si>
    <t>125287</t>
  </si>
  <si>
    <t>INJ SOL ISP 50X0.4ML/4KU</t>
  </si>
  <si>
    <t>Furosemid</t>
  </si>
  <si>
    <t>56804</t>
  </si>
  <si>
    <t>FURORESE 40</t>
  </si>
  <si>
    <t>POR TBL NOB 50X40MG</t>
  </si>
  <si>
    <t>32081</t>
  </si>
  <si>
    <t>IBALGIN 400</t>
  </si>
  <si>
    <t>Karvedilol</t>
  </si>
  <si>
    <t>102597</t>
  </si>
  <si>
    <t>POR TBL NOB 50X6,25MG</t>
  </si>
  <si>
    <t>Laktulóza</t>
  </si>
  <si>
    <t>42547</t>
  </si>
  <si>
    <t>POR SIR 1X500ML</t>
  </si>
  <si>
    <t>Memantin</t>
  </si>
  <si>
    <t>26505</t>
  </si>
  <si>
    <t>EBIXA 10 MG</t>
  </si>
  <si>
    <t>POR TBL FLM 50X10MG</t>
  </si>
  <si>
    <t>29458</t>
  </si>
  <si>
    <t>POR TBL FLM 42X10MG</t>
  </si>
  <si>
    <t>Mesalazin</t>
  </si>
  <si>
    <t>132519</t>
  </si>
  <si>
    <t>PENTASA SLOW RELEASE TABLETS 500 MG</t>
  </si>
  <si>
    <t>POR TBL RET 100X500MG</t>
  </si>
  <si>
    <t>Naltrexon</t>
  </si>
  <si>
    <t>150953</t>
  </si>
  <si>
    <t>NALTREXONE AOP 50 MG</t>
  </si>
  <si>
    <t>POR TBL FLM 56X50MG</t>
  </si>
  <si>
    <t>Piracetam</t>
  </si>
  <si>
    <t>64864</t>
  </si>
  <si>
    <t>PIRACETAM AL 1200</t>
  </si>
  <si>
    <t>POR TBL FLM 30X1200MG</t>
  </si>
  <si>
    <t>Spironolakton</t>
  </si>
  <si>
    <t>46755</t>
  </si>
  <si>
    <t>VEROSPIRON 50 MG</t>
  </si>
  <si>
    <t>POR CPS DUR 30X50MG</t>
  </si>
  <si>
    <t>Tolperison</t>
  </si>
  <si>
    <t>MYDOCALM 150 MG</t>
  </si>
  <si>
    <t>POR TBL FLM 30X150MG</t>
  </si>
  <si>
    <t>163145</t>
  </si>
  <si>
    <t>HYPNOGEN</t>
  </si>
  <si>
    <t>Cetirizin</t>
  </si>
  <si>
    <t>66263</t>
  </si>
  <si>
    <t>ZYRTEC</t>
  </si>
  <si>
    <t>POR TBL FLM 90X10MG</t>
  </si>
  <si>
    <t>85142</t>
  </si>
  <si>
    <t>XYZAL</t>
  </si>
  <si>
    <t>POR TBL FLM 90X5MG</t>
  </si>
  <si>
    <t>Nimesulid</t>
  </si>
  <si>
    <t>12892</t>
  </si>
  <si>
    <t>AULIN</t>
  </si>
  <si>
    <t>POR TBL NOB 30X100MG</t>
  </si>
  <si>
    <t>12895</t>
  </si>
  <si>
    <t>POR GRA SUS 30SÁČ I</t>
  </si>
  <si>
    <t>Jiná antiemetika</t>
  </si>
  <si>
    <t>17996</t>
  </si>
  <si>
    <t>KINEDRYL</t>
  </si>
  <si>
    <t>POR TBL NOB 10</t>
  </si>
  <si>
    <t>Kombinace různých antibiotik</t>
  </si>
  <si>
    <t>OPH UNG 1X5GM</t>
  </si>
  <si>
    <t>Norgestimát a ethinylestradiol</t>
  </si>
  <si>
    <t>182635</t>
  </si>
  <si>
    <t>NORGESTIMATE/ETHINYLESTRADIOL FAMYCARE 0,25 MG/0,035 MG TABLETY</t>
  </si>
  <si>
    <t>POR TBL NOB 21</t>
  </si>
  <si>
    <t>Levothyroxin, sodná sůl</t>
  </si>
  <si>
    <t>30018</t>
  </si>
  <si>
    <t>POR TBL NOB 100X75MCG I</t>
  </si>
  <si>
    <t>28839</t>
  </si>
  <si>
    <t>AERIUS 0,5 MG/ML</t>
  </si>
  <si>
    <t>POR SOL 1X120ML LŽIČKA</t>
  </si>
  <si>
    <t>Escitalopram</t>
  </si>
  <si>
    <t>20132</t>
  </si>
  <si>
    <t>CIPRALEX 10 MG</t>
  </si>
  <si>
    <t>POR TBL FLM 28X10MG I</t>
  </si>
  <si>
    <t>Gestoden a ethinylestradiol</t>
  </si>
  <si>
    <t>46707</t>
  </si>
  <si>
    <t>LOGEST</t>
  </si>
  <si>
    <t>POR TBL OBD 3X21</t>
  </si>
  <si>
    <t>187425</t>
  </si>
  <si>
    <t>LETROX 50</t>
  </si>
  <si>
    <t>POR TBL NOB 100X50RG II</t>
  </si>
  <si>
    <t>Dienogest a ethinylestradiol</t>
  </si>
  <si>
    <t>58138</t>
  </si>
  <si>
    <t>JEANINE</t>
  </si>
  <si>
    <t>200928</t>
  </si>
  <si>
    <t>Diklofenak</t>
  </si>
  <si>
    <t>75632</t>
  </si>
  <si>
    <t>DICLOFENAC AL RETARD</t>
  </si>
  <si>
    <t>POR TBL RET 50X100MG</t>
  </si>
  <si>
    <t>Aceklofenak</t>
  </si>
  <si>
    <t>160838</t>
  </si>
  <si>
    <t>BIOFENAC 100 MG POTAHOVANÉ TABLETY</t>
  </si>
  <si>
    <t>POR TBL FLM 20X100MG</t>
  </si>
  <si>
    <t>160839</t>
  </si>
  <si>
    <t>POR TBL FLM 60X100MG</t>
  </si>
  <si>
    <t>191730</t>
  </si>
  <si>
    <t>Baklofen</t>
  </si>
  <si>
    <t>40274</t>
  </si>
  <si>
    <t>BACLOFEN-POLPHARMA 10 MG</t>
  </si>
  <si>
    <t>POR TBL NOB 50X10MG</t>
  </si>
  <si>
    <t>Bisakodyl</t>
  </si>
  <si>
    <t>96620</t>
  </si>
  <si>
    <t>BISACODYL-K</t>
  </si>
  <si>
    <t>POR TBL OBD 105X5MG</t>
  </si>
  <si>
    <t>Buprenorfin</t>
  </si>
  <si>
    <t>42755</t>
  </si>
  <si>
    <t>TRANSTEC 35 MCG/H</t>
  </si>
  <si>
    <t>DRM EMP TDR 5X20MG</t>
  </si>
  <si>
    <t>17431</t>
  </si>
  <si>
    <t>POR TBL FLM 30X20 MG</t>
  </si>
  <si>
    <t>41823</t>
  </si>
  <si>
    <t>DHC CONTINUS 60 MG</t>
  </si>
  <si>
    <t>POR TBL RET 60X60MG</t>
  </si>
  <si>
    <t>Dosulepin</t>
  </si>
  <si>
    <t>4207</t>
  </si>
  <si>
    <t>PROTHIADEN 25</t>
  </si>
  <si>
    <t>POR TBL OBD 30X25MG</t>
  </si>
  <si>
    <t>77047</t>
  </si>
  <si>
    <t>PROTHIADEN 75</t>
  </si>
  <si>
    <t>POR TBL FLM 30X75MG</t>
  </si>
  <si>
    <t>Drotaverin</t>
  </si>
  <si>
    <t>NO-SPA</t>
  </si>
  <si>
    <t>POR TBL NOB 24X40MG</t>
  </si>
  <si>
    <t>Famotidin</t>
  </si>
  <si>
    <t>95249</t>
  </si>
  <si>
    <t>QUAMATEL 20 MG</t>
  </si>
  <si>
    <t>POR TBL FLM 56X20MG</t>
  </si>
  <si>
    <t>11955</t>
  </si>
  <si>
    <t>DUROGESIC 12 MCG/H</t>
  </si>
  <si>
    <t>DRM EMP TDR 5X2.1MG</t>
  </si>
  <si>
    <t>149298</t>
  </si>
  <si>
    <t>INSTANYL 100 MIKROGRAMŮ/DÁVKU</t>
  </si>
  <si>
    <t>NAS SPR SOL 1X5.0ML/40DÁVEK</t>
  </si>
  <si>
    <t>24785</t>
  </si>
  <si>
    <t>MATRIFEN 50 MCG/H</t>
  </si>
  <si>
    <t>DRM EMP TDR 5X5,5MG</t>
  </si>
  <si>
    <t>24795</t>
  </si>
  <si>
    <t>MATRIFEN 100 MCG/H</t>
  </si>
  <si>
    <t>DRM EMP TDR 5X11MG</t>
  </si>
  <si>
    <t>46929</t>
  </si>
  <si>
    <t>DUROGESIC 100 MCG/H</t>
  </si>
  <si>
    <t>DRM EMP TDR 5X16.8MG</t>
  </si>
  <si>
    <t>47285</t>
  </si>
  <si>
    <t>DUROGESIC 75 MCG/H</t>
  </si>
  <si>
    <t>DRM EMP TDR 5X12.6MG</t>
  </si>
  <si>
    <t>59449</t>
  </si>
  <si>
    <t>DUROGESIC 50 MCG/H</t>
  </si>
  <si>
    <t>DRM EMP TDR 5X8.4MG</t>
  </si>
  <si>
    <t>24780</t>
  </si>
  <si>
    <t>MATRIFEN 25 MCG/H</t>
  </si>
  <si>
    <t>DRM EMP TDR 5X2,75MG</t>
  </si>
  <si>
    <t>122600</t>
  </si>
  <si>
    <t>FENTALIS 50 MCG/H TRANSDERMÁLNÍ NÁPLAST</t>
  </si>
  <si>
    <t>DRM EMP TDR 5X11.56MG</t>
  </si>
  <si>
    <t>24775</t>
  </si>
  <si>
    <t>MATRIFEN 12 MCG/H</t>
  </si>
  <si>
    <t>DRM EMP TDR 5X1,38MG</t>
  </si>
  <si>
    <t>Gabapentin</t>
  </si>
  <si>
    <t>40777</t>
  </si>
  <si>
    <t>NEURONTIN 600 MG</t>
  </si>
  <si>
    <t>POR TBL FLM 50X600MG</t>
  </si>
  <si>
    <t>84399</t>
  </si>
  <si>
    <t>NEURONTIN 300 MG</t>
  </si>
  <si>
    <t>POR CPS DUR 50X300MG</t>
  </si>
  <si>
    <t>84400</t>
  </si>
  <si>
    <t>POR CPS DUR 100X300MG</t>
  </si>
  <si>
    <t>Hydromorfon</t>
  </si>
  <si>
    <t>10843</t>
  </si>
  <si>
    <t>PALLADONE-SR 8 MG</t>
  </si>
  <si>
    <t>POR CPS PRO 30X8MG</t>
  </si>
  <si>
    <t>Karbamazepin</t>
  </si>
  <si>
    <t>96305</t>
  </si>
  <si>
    <t>NEUROTOP RETARD 300</t>
  </si>
  <si>
    <t>POR TBL PRO 50X300MG</t>
  </si>
  <si>
    <t>Klonazepam</t>
  </si>
  <si>
    <t>14958</t>
  </si>
  <si>
    <t>RIVOTRIL 2 MG</t>
  </si>
  <si>
    <t>POR TBL NOB 30X2MG</t>
  </si>
  <si>
    <t>17122</t>
  </si>
  <si>
    <t>POR CPS DUR 56X30MG</t>
  </si>
  <si>
    <t>Loratadin</t>
  </si>
  <si>
    <t>83397</t>
  </si>
  <si>
    <t>FLONIDAN 10 MG DISTAB</t>
  </si>
  <si>
    <t>POR TBL DIS 30X10MG</t>
  </si>
  <si>
    <t>Mefenoxalon</t>
  </si>
  <si>
    <t>3645</t>
  </si>
  <si>
    <t>DIMEXOL</t>
  </si>
  <si>
    <t>POR TBL NOB 30X200MG</t>
  </si>
  <si>
    <t>Meloxikam</t>
  </si>
  <si>
    <t>112561</t>
  </si>
  <si>
    <t>RECOXA 15</t>
  </si>
  <si>
    <t>POR TBL NOB 30X15MG</t>
  </si>
  <si>
    <t>Methylprednisolon</t>
  </si>
  <si>
    <t>158814</t>
  </si>
  <si>
    <t>METYPRED 16 MG</t>
  </si>
  <si>
    <t>POR TBL NOB 30X16MG</t>
  </si>
  <si>
    <t>Metoklopramid</t>
  </si>
  <si>
    <t>187983</t>
  </si>
  <si>
    <t>41727</t>
  </si>
  <si>
    <t>SEVREDOL 10 MG</t>
  </si>
  <si>
    <t>41737</t>
  </si>
  <si>
    <t>SEVREDOL 20 MG</t>
  </si>
  <si>
    <t>Naratriptan</t>
  </si>
  <si>
    <t>53136</t>
  </si>
  <si>
    <t>NARAMIG 2,5 MG</t>
  </si>
  <si>
    <t>POR TBL FLM 4X2.5MG</t>
  </si>
  <si>
    <t>53137</t>
  </si>
  <si>
    <t>POR TBL FLM 6X2.5MG</t>
  </si>
  <si>
    <t>Oxykodon</t>
  </si>
  <si>
    <t>11035</t>
  </si>
  <si>
    <t>OXYCONTIN 80 MG</t>
  </si>
  <si>
    <t>POR TBL PRO 30X80MG</t>
  </si>
  <si>
    <t>11045</t>
  </si>
  <si>
    <t>POR TBL PRO 60X80MG</t>
  </si>
  <si>
    <t>11062</t>
  </si>
  <si>
    <t>OXYCONTIN 20 MG</t>
  </si>
  <si>
    <t>POR TBL PRO 30X20MG</t>
  </si>
  <si>
    <t>11106</t>
  </si>
  <si>
    <t>OXYCONTIN 40 MG</t>
  </si>
  <si>
    <t>POR TBL PRO 30X40MG</t>
  </si>
  <si>
    <t>112314</t>
  </si>
  <si>
    <t>OXYCODON SANDOZ RETARD 80 MG</t>
  </si>
  <si>
    <t>Oxykodon, kombinace</t>
  </si>
  <si>
    <t>138530</t>
  </si>
  <si>
    <t>TARGIN 10/5 MG TABLETY S PRODLOUŽENÝM UVOLŇOVÁNÍM</t>
  </si>
  <si>
    <t>POR TBL PRO 60X10/5MG</t>
  </si>
  <si>
    <t>138541</t>
  </si>
  <si>
    <t>TARGIN 20/10 MG TABLETY S PRODLOUŽENÝM UVOLŇOVÁNÍM</t>
  </si>
  <si>
    <t>POR TBL PRO 60X20/10MG</t>
  </si>
  <si>
    <t>138552</t>
  </si>
  <si>
    <t>TARGIN 40/20 MG TABLETY S PRODLOUŽENÝM UVOLŇOVÁNÍM</t>
  </si>
  <si>
    <t>POR TBL PRO 60X40/20MG</t>
  </si>
  <si>
    <t>138538</t>
  </si>
  <si>
    <t>POR TBL PRO 30X20/10MG</t>
  </si>
  <si>
    <t>Paracetamol, kombinace kromě psycholeptik</t>
  </si>
  <si>
    <t>48888</t>
  </si>
  <si>
    <t>ATARALGIN</t>
  </si>
  <si>
    <t>POR TBL NOB 20</t>
  </si>
  <si>
    <t>Prednison</t>
  </si>
  <si>
    <t>269</t>
  </si>
  <si>
    <t>PREDNISON 5 LÉČIVA</t>
  </si>
  <si>
    <t>POR TBL NOB 20X5MG</t>
  </si>
  <si>
    <t>Pregabalin</t>
  </si>
  <si>
    <t>28217</t>
  </si>
  <si>
    <t>LYRICA 75 MG</t>
  </si>
  <si>
    <t>POR CPS DUR 56X75MG</t>
  </si>
  <si>
    <t>28223</t>
  </si>
  <si>
    <t>LYRICA 150 MG</t>
  </si>
  <si>
    <t>POR CPS DUR 56X150MG</t>
  </si>
  <si>
    <t>22094</t>
  </si>
  <si>
    <t>ROSEMIG SPRINTAB 50 MG</t>
  </si>
  <si>
    <t>POR TBL SUS 6X50MG</t>
  </si>
  <si>
    <t>153626</t>
  </si>
  <si>
    <t>PALEXIA 50 MG POTAHOVANÉ TABLETY</t>
  </si>
  <si>
    <t>POR TBL FLM 60X50MG</t>
  </si>
  <si>
    <t>153731</t>
  </si>
  <si>
    <t>PALEXIA RETARD 150 MG TABLETY S PRODLOUŽENÝM UVOLŇOVÁNÍM</t>
  </si>
  <si>
    <t>POR TBL PRO 28X150MG</t>
  </si>
  <si>
    <t>153666</t>
  </si>
  <si>
    <t>PALEXIA 100 MG POTAHOVANÉ TABLETY</t>
  </si>
  <si>
    <t>POR TBL FLM 30X100MG</t>
  </si>
  <si>
    <t>Theofylin</t>
  </si>
  <si>
    <t>POR CPS PRO 50X200MG</t>
  </si>
  <si>
    <t>101783</t>
  </si>
  <si>
    <t>NOAX UNO 100 MG</t>
  </si>
  <si>
    <t>32083</t>
  </si>
  <si>
    <t>TRALGIT GTT.</t>
  </si>
  <si>
    <t>POR GTT SOL 1X10ML</t>
  </si>
  <si>
    <t>42776</t>
  </si>
  <si>
    <t>TRALGIT SR 150</t>
  </si>
  <si>
    <t>59672</t>
  </si>
  <si>
    <t>TRALGIT SR 100</t>
  </si>
  <si>
    <t>59673</t>
  </si>
  <si>
    <t>POR TBL PRO 50X100MG</t>
  </si>
  <si>
    <t>84262</t>
  </si>
  <si>
    <t>POR GTT SOL 1X96ML</t>
  </si>
  <si>
    <t>192721</t>
  </si>
  <si>
    <t>TRAMYLPA 37,5 MG/325 MG</t>
  </si>
  <si>
    <t>10252</t>
  </si>
  <si>
    <t>POR TBL NOB 30X10MG</t>
  </si>
  <si>
    <t>163149</t>
  </si>
  <si>
    <t>Fenoterol a ipratropium-bromid</t>
  </si>
  <si>
    <t>2679</t>
  </si>
  <si>
    <t>BERODUAL N</t>
  </si>
  <si>
    <t>INH SOL PSS 200DÁV</t>
  </si>
  <si>
    <t>87168</t>
  </si>
  <si>
    <t>POR TBL FLM 100X28.3MG</t>
  </si>
  <si>
    <t>42758</t>
  </si>
  <si>
    <t>TRANSTEC 52,5 MCG/H</t>
  </si>
  <si>
    <t>DRM EMP TDR 5X30MG</t>
  </si>
  <si>
    <t>42761</t>
  </si>
  <si>
    <t>TRANSTEC 70 MCG/H</t>
  </si>
  <si>
    <t>DRM EMP TDR 5X40MG</t>
  </si>
  <si>
    <t>192999</t>
  </si>
  <si>
    <t>BUPRENORPHINE ACTAVIS 35 MIKROGRAMŮ/H TRANSDERMÁLNÍ NÁPLAST</t>
  </si>
  <si>
    <t>DRM EMP TDR 5X35RG/H</t>
  </si>
  <si>
    <t>17425</t>
  </si>
  <si>
    <t>CITALEC 10 ZENTIVA</t>
  </si>
  <si>
    <t>POR TBL FLM 30X10 MG</t>
  </si>
  <si>
    <t>94945</t>
  </si>
  <si>
    <t>SEROPRAM 10 MG</t>
  </si>
  <si>
    <t>POR TBL FLM 28X10MG</t>
  </si>
  <si>
    <t>199252</t>
  </si>
  <si>
    <t>41801</t>
  </si>
  <si>
    <t>DHC CONTINUS 90 MG</t>
  </si>
  <si>
    <t>POR TBL RET 30X90MG B</t>
  </si>
  <si>
    <t>Duloxetin</t>
  </si>
  <si>
    <t>28388</t>
  </si>
  <si>
    <t>CYMBALTA 30 MG</t>
  </si>
  <si>
    <t>POR CPS ETD 28X30MG</t>
  </si>
  <si>
    <t>28389</t>
  </si>
  <si>
    <t>CYMBALTA 60 MG</t>
  </si>
  <si>
    <t>POR CPS ETD 28X60MG</t>
  </si>
  <si>
    <t>25432</t>
  </si>
  <si>
    <t>POR CPS ETD 56X60MG</t>
  </si>
  <si>
    <t>135928</t>
  </si>
  <si>
    <t>ESOPREX 10 MG</t>
  </si>
  <si>
    <t>124569</t>
  </si>
  <si>
    <t>DOLFORIN 50 MCG/H</t>
  </si>
  <si>
    <t>DRM EMP TDR 5X9.6MG</t>
  </si>
  <si>
    <t>124572</t>
  </si>
  <si>
    <t>DOLFORIN 75 MCG/H</t>
  </si>
  <si>
    <t>DRM EMP TDR 5X14.4MG</t>
  </si>
  <si>
    <t>124575</t>
  </si>
  <si>
    <t>DOLFORIN 100 MCG/H</t>
  </si>
  <si>
    <t>DRM EMP TDR 5X19.2MG</t>
  </si>
  <si>
    <t>155382</t>
  </si>
  <si>
    <t>LUNALDIN 100 MIKROGRAMŮ SUBLINGVÁLNÍ TABLETY</t>
  </si>
  <si>
    <t>ORM TBL SLG 10X100RG</t>
  </si>
  <si>
    <t>59448</t>
  </si>
  <si>
    <t>DUROGESIC 25 MCG/H</t>
  </si>
  <si>
    <t>DRM EMP TDR 5X4.2MG</t>
  </si>
  <si>
    <t>124566</t>
  </si>
  <si>
    <t>DOLFORIN 25 MCG/H</t>
  </si>
  <si>
    <t>DRM EMP TDR 5X4.8MG</t>
  </si>
  <si>
    <t>124570</t>
  </si>
  <si>
    <t>DRM EMP TDR 10X9.6MG</t>
  </si>
  <si>
    <t>84398</t>
  </si>
  <si>
    <t>NEURONTIN 100 MG</t>
  </si>
  <si>
    <t>POR CPS DUR 100X100MG</t>
  </si>
  <si>
    <t>Hydrogenované námelové alkaloidy</t>
  </si>
  <si>
    <t>91032</t>
  </si>
  <si>
    <t>SECATOXIN FORTE</t>
  </si>
  <si>
    <t>62047</t>
  </si>
  <si>
    <t>LOCOID LIPOCREAM 0,1%</t>
  </si>
  <si>
    <t>10825</t>
  </si>
  <si>
    <t>PALLADONE-SR 2 MG</t>
  </si>
  <si>
    <t>POR CPS PRO 30X2MG</t>
  </si>
  <si>
    <t>21579</t>
  </si>
  <si>
    <t>PALLADONE-SR 16 MG</t>
  </si>
  <si>
    <t>POR CPS PRO 30X16MG</t>
  </si>
  <si>
    <t>21597</t>
  </si>
  <si>
    <t>PALLADONE-SR 4 MG</t>
  </si>
  <si>
    <t>POR CPS PRO 30X4MG</t>
  </si>
  <si>
    <t>21566</t>
  </si>
  <si>
    <t>PALLADONE-SR 24 MG</t>
  </si>
  <si>
    <t>POR CPS PRO 30X24MG</t>
  </si>
  <si>
    <t>24684</t>
  </si>
  <si>
    <t>JURNISTA 32 MG</t>
  </si>
  <si>
    <t>POR TBL PRO 30X32MG</t>
  </si>
  <si>
    <t>Indometacin</t>
  </si>
  <si>
    <t>RCT SUP 10X100MG</t>
  </si>
  <si>
    <t>163877</t>
  </si>
  <si>
    <t>NEUROTOP 200 MG</t>
  </si>
  <si>
    <t>POR TBL NOB 50X200MG</t>
  </si>
  <si>
    <t>14957</t>
  </si>
  <si>
    <t>RIVOTRIL 0,5 MG</t>
  </si>
  <si>
    <t>POR TBL NOB 50X0.5MG</t>
  </si>
  <si>
    <t>164738</t>
  </si>
  <si>
    <t>80409</t>
  </si>
  <si>
    <t>17187</t>
  </si>
  <si>
    <t>NIMESIL</t>
  </si>
  <si>
    <t>POR GRA SUS 30X100MG</t>
  </si>
  <si>
    <t>11084</t>
  </si>
  <si>
    <t>OXYCONTIN 10 MG</t>
  </si>
  <si>
    <t>POR TBL PRO 30X10MG</t>
  </si>
  <si>
    <t>156305</t>
  </si>
  <si>
    <t>DOLOCODON 20 MG</t>
  </si>
  <si>
    <t>156325</t>
  </si>
  <si>
    <t>DOLOCODON 40 MG</t>
  </si>
  <si>
    <t>138549</t>
  </si>
  <si>
    <t>POR TBL PRO 30X40/20MG</t>
  </si>
  <si>
    <t>176954</t>
  </si>
  <si>
    <t>POR GTT SOL 1X50ML</t>
  </si>
  <si>
    <t>28222</t>
  </si>
  <si>
    <t>POR CPS DUR 14X150MG</t>
  </si>
  <si>
    <t>28224</t>
  </si>
  <si>
    <t>POR CPS DUR 100X150MG</t>
  </si>
  <si>
    <t>28211</t>
  </si>
  <si>
    <t>LYRICA 50 MG</t>
  </si>
  <si>
    <t>POR CPS DUR 14X50MG</t>
  </si>
  <si>
    <t>153736</t>
  </si>
  <si>
    <t>POR TBL PRO 60X150MG</t>
  </si>
  <si>
    <t>153732</t>
  </si>
  <si>
    <t>12473</t>
  </si>
  <si>
    <t>TRAMABENE KAPKY</t>
  </si>
  <si>
    <t>POR GTT SOL 1X100ML/10GM</t>
  </si>
  <si>
    <t>57793</t>
  </si>
  <si>
    <t>TRAMAL KAPKY 100 MG/1 ML</t>
  </si>
  <si>
    <t>Venlafaxin</t>
  </si>
  <si>
    <t>130172</t>
  </si>
  <si>
    <t>APO-VENLAFAXIN PROLONG 75 MG</t>
  </si>
  <si>
    <t>POR CPS PRO 30X75MG</t>
  </si>
  <si>
    <t>146893</t>
  </si>
  <si>
    <t>Amidy</t>
  </si>
  <si>
    <t>URT GEL 1X20GM/200MG</t>
  </si>
  <si>
    <t>132620</t>
  </si>
  <si>
    <t>198016</t>
  </si>
  <si>
    <t>BUPRENORPHINE ACTAVIS 52,5 MIKROGRAMŮ/H TRANSDERMÁLNÍ NÁPLAST</t>
  </si>
  <si>
    <t>DRM EMP TDR 5X52.5RG/H</t>
  </si>
  <si>
    <t>85021</t>
  </si>
  <si>
    <t>CELEBREX 100 MG</t>
  </si>
  <si>
    <t>POR CPS DUR 50X100MG I</t>
  </si>
  <si>
    <t>28835</t>
  </si>
  <si>
    <t>AERIUS 2,5 MG</t>
  </si>
  <si>
    <t>POR TBL DIS 100X2.5MG</t>
  </si>
  <si>
    <t>10111</t>
  </si>
  <si>
    <t>POR TBL RET 56X120MG B</t>
  </si>
  <si>
    <t>41799</t>
  </si>
  <si>
    <t>POR TBL RET 30X60MG B</t>
  </si>
  <si>
    <t>41795</t>
  </si>
  <si>
    <t>POR TBL RET 30X120MG</t>
  </si>
  <si>
    <t>122575</t>
  </si>
  <si>
    <t>FENTALIS 100 MCG/H TRANSDERMÁLNÍ NÁPLAST</t>
  </si>
  <si>
    <t>DRM EMP TDR 5X23.12MG HOSP</t>
  </si>
  <si>
    <t>149303</t>
  </si>
  <si>
    <t>INSTANYL 200 MIKROGRAMŮ/DÁVKU</t>
  </si>
  <si>
    <t>155383</t>
  </si>
  <si>
    <t>ORM TBL SLG 30X100RG</t>
  </si>
  <si>
    <t>155387</t>
  </si>
  <si>
    <t>LUNALDIN 300 MIKROGRAMŮ SUBLINGVÁLNÍ TABLETY</t>
  </si>
  <si>
    <t>ORM TBL SLG 30X300RG</t>
  </si>
  <si>
    <t>122580</t>
  </si>
  <si>
    <t>FENTALIS 75 MCG/H TRANSDERMÁLNÍ NÁPLAST</t>
  </si>
  <si>
    <t>DRM EMP TDR 5X17.34MG</t>
  </si>
  <si>
    <t>24870</t>
  </si>
  <si>
    <t>FENTANYL-RATIOPHARM 100 MCG/H</t>
  </si>
  <si>
    <t>DRM EMP TDR 5X16.5MG</t>
  </si>
  <si>
    <t>185071</t>
  </si>
  <si>
    <t>INSTANYL 200 MIKROGRAMŮ</t>
  </si>
  <si>
    <t>NAS SPR SOL 10X0.1ML/200RG MDC</t>
  </si>
  <si>
    <t>185062</t>
  </si>
  <si>
    <t>INSTANYL 50 MIKROGRAMŮ</t>
  </si>
  <si>
    <t>NAS SPR SOL 8X0.1ML/50RG MDC</t>
  </si>
  <si>
    <t>107855</t>
  </si>
  <si>
    <t>APO-GAB 400</t>
  </si>
  <si>
    <t>POR CPS DUR 100X400MG</t>
  </si>
  <si>
    <t>107859</t>
  </si>
  <si>
    <t>APO-GAB 300</t>
  </si>
  <si>
    <t>84401</t>
  </si>
  <si>
    <t>NEURONTIN 400 MG</t>
  </si>
  <si>
    <t>POR CPS DUR 50X400MG</t>
  </si>
  <si>
    <t>162231</t>
  </si>
  <si>
    <t>GRIMODIN 600 MG</t>
  </si>
  <si>
    <t>POR TBL FLM 120X600MG</t>
  </si>
  <si>
    <t>Hořčík (různé sole v kombinaci)</t>
  </si>
  <si>
    <t>POR GRA SOL 30</t>
  </si>
  <si>
    <t>47028</t>
  </si>
  <si>
    <t>10848</t>
  </si>
  <si>
    <t>POR CPS PRO 60X8MG</t>
  </si>
  <si>
    <t>RCT SUP 10X50MG</t>
  </si>
  <si>
    <t>Jiná antihistaminika pro systémovou aplikaci</t>
  </si>
  <si>
    <t>2479</t>
  </si>
  <si>
    <t>POR TBL NOB 20X2MG</t>
  </si>
  <si>
    <t>14961</t>
  </si>
  <si>
    <t>POR TBL NOB 100X2MG</t>
  </si>
  <si>
    <t>Kodein, kombinace kromě psycholeptik</t>
  </si>
  <si>
    <t>109799</t>
  </si>
  <si>
    <t>ULTRACOD</t>
  </si>
  <si>
    <t>POR TBL NOB 30</t>
  </si>
  <si>
    <t>86023</t>
  </si>
  <si>
    <t>TALVOSILEN FORTE</t>
  </si>
  <si>
    <t>POR CPS DUR 20</t>
  </si>
  <si>
    <t>124343</t>
  </si>
  <si>
    <t>CEZERA 5 MG</t>
  </si>
  <si>
    <t>Lidokain</t>
  </si>
  <si>
    <t>158838</t>
  </si>
  <si>
    <t>VERSATIS 5% LÉČIVÁ NÁPLAST</t>
  </si>
  <si>
    <t>DRM EMP MED 20</t>
  </si>
  <si>
    <t>Lornoxikam</t>
  </si>
  <si>
    <t>119899</t>
  </si>
  <si>
    <t>XEFO RAPID 8 MG</t>
  </si>
  <si>
    <t>POR TBL FLM 30X8MG</t>
  </si>
  <si>
    <t>96974</t>
  </si>
  <si>
    <t>Mirtazapin</t>
  </si>
  <si>
    <t>105845</t>
  </si>
  <si>
    <t>MIRTAZAPIN ORION 15 MG</t>
  </si>
  <si>
    <t>POR TBL DIS 90X15MG</t>
  </si>
  <si>
    <t>Naftidrofuryl</t>
  </si>
  <si>
    <t>100338</t>
  </si>
  <si>
    <t>ENELBIN 100 RETARD</t>
  </si>
  <si>
    <t>POR TBL PRO 100X100MG</t>
  </si>
  <si>
    <t>66015</t>
  </si>
  <si>
    <t>Ondansetron</t>
  </si>
  <si>
    <t>97563</t>
  </si>
  <si>
    <t>ZOFRAN ZYDIS 8 MG</t>
  </si>
  <si>
    <t>ORM TBL BUC 10X8MG</t>
  </si>
  <si>
    <t>99589</t>
  </si>
  <si>
    <t>ZOFRAN 8 MG</t>
  </si>
  <si>
    <t>POR TBL FLM 10X8MG</t>
  </si>
  <si>
    <t>11076</t>
  </si>
  <si>
    <t>POR TBL PRO 60X20MG</t>
  </si>
  <si>
    <t>11110</t>
  </si>
  <si>
    <t>POR TBL PRO 60X40MG</t>
  </si>
  <si>
    <t>156285</t>
  </si>
  <si>
    <t>DOLOCODON 10 MG</t>
  </si>
  <si>
    <t>156287</t>
  </si>
  <si>
    <t>POR TBL PRO 60X10MG</t>
  </si>
  <si>
    <t>156307</t>
  </si>
  <si>
    <t>5941</t>
  </si>
  <si>
    <t>POR TBL PRO 28X80MG</t>
  </si>
  <si>
    <t>112294</t>
  </si>
  <si>
    <t>OXYCODON SANDOZ RETARD 20 MG</t>
  </si>
  <si>
    <t>138551</t>
  </si>
  <si>
    <t>POR TBL PRO 56X40/20MG</t>
  </si>
  <si>
    <t>138527</t>
  </si>
  <si>
    <t>POR TBL PRO 30X10/5MG</t>
  </si>
  <si>
    <t>138548</t>
  </si>
  <si>
    <t>POR TBL PRO 28X40/20MG</t>
  </si>
  <si>
    <t>PREDNISON 20 LÉČIVA</t>
  </si>
  <si>
    <t>POR TBL NOB 20X20MG</t>
  </si>
  <si>
    <t>115449</t>
  </si>
  <si>
    <t>POR TBL OBD 6X50MG</t>
  </si>
  <si>
    <t>146273</t>
  </si>
  <si>
    <t>SUMATRIPTAN MYLAN 100 MG</t>
  </si>
  <si>
    <t>POR TBL FLM 6X100MG</t>
  </si>
  <si>
    <t>153670</t>
  </si>
  <si>
    <t>153768</t>
  </si>
  <si>
    <t>POR TBL PRO 60X1X200MG</t>
  </si>
  <si>
    <t>153757</t>
  </si>
  <si>
    <t>POR TBL PRO 56X200MG</t>
  </si>
  <si>
    <t>31962</t>
  </si>
  <si>
    <t>TRAMUNDIN RETARD 100 MG</t>
  </si>
  <si>
    <t>POR TBL PRO 20X100MG</t>
  </si>
  <si>
    <t>54237</t>
  </si>
  <si>
    <t>17927</t>
  </si>
  <si>
    <t>POR TBL FLM 40</t>
  </si>
  <si>
    <t>166986</t>
  </si>
  <si>
    <t>POR TBL EFF 30</t>
  </si>
  <si>
    <t>166990</t>
  </si>
  <si>
    <t>Trazodon</t>
  </si>
  <si>
    <t>POR TBL RET 60X150MG</t>
  </si>
  <si>
    <t>54094</t>
  </si>
  <si>
    <t>TRITTICO AC 75</t>
  </si>
  <si>
    <t>POR TBL RET 30X75MG</t>
  </si>
  <si>
    <t>130175</t>
  </si>
  <si>
    <t>POR CPS PRO 100X75MG</t>
  </si>
  <si>
    <t>130193</t>
  </si>
  <si>
    <t>APO-VENLAFAXIN PROLONG 150 MG</t>
  </si>
  <si>
    <t>POR CPS PRO 100X150MG</t>
  </si>
  <si>
    <t>146894</t>
  </si>
  <si>
    <t>146898</t>
  </si>
  <si>
    <t>198051</t>
  </si>
  <si>
    <t>SANVAL 10 MG</t>
  </si>
  <si>
    <t>85030</t>
  </si>
  <si>
    <t>POR CPS DUR 30X200MG I</t>
  </si>
  <si>
    <t>132524</t>
  </si>
  <si>
    <t>POR TBL FLM 60X20MG</t>
  </si>
  <si>
    <t>41796</t>
  </si>
  <si>
    <t>POR TBL RET 30X120MG B</t>
  </si>
  <si>
    <t>163754</t>
  </si>
  <si>
    <t>109801</t>
  </si>
  <si>
    <t>119901</t>
  </si>
  <si>
    <t>POR TBL FLM 100X8MG</t>
  </si>
  <si>
    <t>41730</t>
  </si>
  <si>
    <t>POR TBL FLM 60X10MG</t>
  </si>
  <si>
    <t>Nifuratel</t>
  </si>
  <si>
    <t>70498</t>
  </si>
  <si>
    <t>MACMIROR</t>
  </si>
  <si>
    <t>POR TBL OBD 20X200MG</t>
  </si>
  <si>
    <t>12893</t>
  </si>
  <si>
    <t>POR TBL NOB 60X100MG</t>
  </si>
  <si>
    <t>11094</t>
  </si>
  <si>
    <t>156337</t>
  </si>
  <si>
    <t>21415</t>
  </si>
  <si>
    <t>POR TBL PRO 40X100MG</t>
  </si>
  <si>
    <t>54236</t>
  </si>
  <si>
    <t>67570</t>
  </si>
  <si>
    <t>MABRON 50 MG</t>
  </si>
  <si>
    <t>17929</t>
  </si>
  <si>
    <t>POR TBL FLM 60</t>
  </si>
  <si>
    <t>192727</t>
  </si>
  <si>
    <t>192722</t>
  </si>
  <si>
    <t>Flukonazol</t>
  </si>
  <si>
    <t>47439</t>
  </si>
  <si>
    <t>MYCOMAX 150</t>
  </si>
  <si>
    <t>POR CPS DUR 3X150MG</t>
  </si>
  <si>
    <t>LEXAURIN 1,5</t>
  </si>
  <si>
    <t>POR TBL NOB 30X1.5MG</t>
  </si>
  <si>
    <t>132600</t>
  </si>
  <si>
    <t>132676</t>
  </si>
  <si>
    <t>198022</t>
  </si>
  <si>
    <t>BUPRENORPHINE ACTAVIS 70 MIKROGRAMŮ/H TRANSDERMÁLNÍ NÁPLAST</t>
  </si>
  <si>
    <t>DRM EMP TDR 5X70RG/H</t>
  </si>
  <si>
    <t>41826</t>
  </si>
  <si>
    <t>POR TBL RET 60X90MG B</t>
  </si>
  <si>
    <t>41822</t>
  </si>
  <si>
    <t>POR TBL RET 60X120MG B</t>
  </si>
  <si>
    <t>119672</t>
  </si>
  <si>
    <t>DICLOFENAC DUO PHARMASWISS 75 MG</t>
  </si>
  <si>
    <t>POR CPS RDR 30X75MG</t>
  </si>
  <si>
    <t>137770</t>
  </si>
  <si>
    <t>ESCITIL 10 MG</t>
  </si>
  <si>
    <t>163007</t>
  </si>
  <si>
    <t>ADOLOR 25 MCG/H</t>
  </si>
  <si>
    <t>DRM EMP TDR 5X4.125MG</t>
  </si>
  <si>
    <t>155999</t>
  </si>
  <si>
    <t>ADOLOR 50 MCG/H</t>
  </si>
  <si>
    <t>DRM EMP TDR 5X8.25MG</t>
  </si>
  <si>
    <t>Frovatriptan</t>
  </si>
  <si>
    <t>49337</t>
  </si>
  <si>
    <t>FROMEN</t>
  </si>
  <si>
    <t>POR TBL FLM 2X2.5 MG</t>
  </si>
  <si>
    <t>48404</t>
  </si>
  <si>
    <t>GABAPENTIN-TEVA 600 MG</t>
  </si>
  <si>
    <t>Kapsaicin</t>
  </si>
  <si>
    <t>149227</t>
  </si>
  <si>
    <t>QUTENZA 179 MG</t>
  </si>
  <si>
    <t>DRM EMP MED 1X179MG</t>
  </si>
  <si>
    <t>191382</t>
  </si>
  <si>
    <t>85656</t>
  </si>
  <si>
    <t>DORSIFLEX 200 MG</t>
  </si>
  <si>
    <t>50080</t>
  </si>
  <si>
    <t>164734</t>
  </si>
  <si>
    <t>INJ SOL 10X1ML/10MG</t>
  </si>
  <si>
    <t>156315</t>
  </si>
  <si>
    <t>156327</t>
  </si>
  <si>
    <t>156335</t>
  </si>
  <si>
    <t>112298</t>
  </si>
  <si>
    <t>88708</t>
  </si>
  <si>
    <t>ALGIFEN</t>
  </si>
  <si>
    <t>Salbutamol</t>
  </si>
  <si>
    <t>10142</t>
  </si>
  <si>
    <t>ECOSAL INHALER</t>
  </si>
  <si>
    <t>102500</t>
  </si>
  <si>
    <t>CINIE 100</t>
  </si>
  <si>
    <t>POR TBL NOB 6X100MG</t>
  </si>
  <si>
    <t>107759</t>
  </si>
  <si>
    <t>ROSEMIG 10 MG</t>
  </si>
  <si>
    <t>153636</t>
  </si>
  <si>
    <t>POR TBL FLM 60X1X50MG</t>
  </si>
  <si>
    <t>153692</t>
  </si>
  <si>
    <t>PALEXIA RETARD 50 MG TABLETY S PRODLOUŽENÝM UVOLŇOVÁNÍM</t>
  </si>
  <si>
    <t>POR TBL PRO 60X50MG</t>
  </si>
  <si>
    <t>153714</t>
  </si>
  <si>
    <t>PALEXIA RETARD 100 MG TABLETY S PRODLOUŽENÝM UVOLŇOVÁNÍM</t>
  </si>
  <si>
    <t>POR TBL PRO 60X100MG</t>
  </si>
  <si>
    <t>184538</t>
  </si>
  <si>
    <t>184560</t>
  </si>
  <si>
    <t>184604</t>
  </si>
  <si>
    <t>184621</t>
  </si>
  <si>
    <t>PALEXIA RETARD 250 MG TABLETY S PRODLOUŽENÝM UVOLŇOVÁNÍM</t>
  </si>
  <si>
    <t>POR TBL PRO 60X250MG</t>
  </si>
  <si>
    <t>184734</t>
  </si>
  <si>
    <t>184744</t>
  </si>
  <si>
    <t>153780</t>
  </si>
  <si>
    <t>184631</t>
  </si>
  <si>
    <t>POR TBL PRO 60X1X250MG</t>
  </si>
  <si>
    <t>184783</t>
  </si>
  <si>
    <t>POR TBL FLM 60X1X100MG</t>
  </si>
  <si>
    <t>184582</t>
  </si>
  <si>
    <t>153702</t>
  </si>
  <si>
    <t>POR TBL PRO 60X1X50MG</t>
  </si>
  <si>
    <t>153724</t>
  </si>
  <si>
    <t>POR TBL PRO 60X1X100MG</t>
  </si>
  <si>
    <t>184614</t>
  </si>
  <si>
    <t>101782</t>
  </si>
  <si>
    <t>172017</t>
  </si>
  <si>
    <t>TRALGIT OROTAB 50 MG</t>
  </si>
  <si>
    <t>POR TBL DIS 60X50MG</t>
  </si>
  <si>
    <t>17924</t>
  </si>
  <si>
    <t>POR TBL FLM 10</t>
  </si>
  <si>
    <t>201609</t>
  </si>
  <si>
    <t>201613</t>
  </si>
  <si>
    <t>162842</t>
  </si>
  <si>
    <t>VENLAFAXIN MYLAN 75 MG</t>
  </si>
  <si>
    <t>115551</t>
  </si>
  <si>
    <t>163146</t>
  </si>
  <si>
    <t>Dienogest</t>
  </si>
  <si>
    <t>145646</t>
  </si>
  <si>
    <t>VISANNE 2 MG TABLETY</t>
  </si>
  <si>
    <t>POR TBL NOB 28X2MG</t>
  </si>
  <si>
    <t>Příjmová ambulance</t>
  </si>
  <si>
    <t>Ambulance bolestivých stavů při KAR</t>
  </si>
  <si>
    <t>Preskripce a záchyt receptů a poukazů - orientační přehled</t>
  </si>
  <si>
    <t>Přehled plnění pozitivního listu (PL) - 
   preskripce léčivých přípravků dle objemu Kč mimo PL</t>
  </si>
  <si>
    <t>N02AE01 - Buprenorfin</t>
  </si>
  <si>
    <t>N03AX12 - Gabapentin</t>
  </si>
  <si>
    <t>N02CC01 - Sumatriptan</t>
  </si>
  <si>
    <t>M01AX17 - Nimesulid</t>
  </si>
  <si>
    <t>R06AE09 - Levocetirizin</t>
  </si>
  <si>
    <t>R06AE07 - Cetirizin</t>
  </si>
  <si>
    <t>N06AB10 - Escitalopram</t>
  </si>
  <si>
    <t>C07AB02 - Metoprolol</t>
  </si>
  <si>
    <t>N06AX16 - Venlafaxin</t>
  </si>
  <si>
    <t>C09AA05 - Ramipril</t>
  </si>
  <si>
    <t>M04AA01 - Alopurinol</t>
  </si>
  <si>
    <t>A03FA - Prokinetika</t>
  </si>
  <si>
    <t>R06AX13 - Loratadin</t>
  </si>
  <si>
    <t>N03AX16 - Pregabalin</t>
  </si>
  <si>
    <t>C10AB05 - Fenofibrát</t>
  </si>
  <si>
    <t>N06BX18 - Vinpocetin</t>
  </si>
  <si>
    <t>N06AX11 - Mirtazapin</t>
  </si>
  <si>
    <t>C10AA05 - Atorvastatin</t>
  </si>
  <si>
    <t>A02BC05 - Esomeprazol</t>
  </si>
  <si>
    <t>C09BA06 - Chinapril a diuretika</t>
  </si>
  <si>
    <t>A02BC03 - Lansoprazol</t>
  </si>
  <si>
    <t>M01AC06 - Meloxikam</t>
  </si>
  <si>
    <t>R03AK06 - Salmeterol a flutikason</t>
  </si>
  <si>
    <t>J01FA10 - Azithromycin</t>
  </si>
  <si>
    <t>R03AK06</t>
  </si>
  <si>
    <t>J01FA10</t>
  </si>
  <si>
    <t>N06AB10</t>
  </si>
  <si>
    <t>C09BA06</t>
  </si>
  <si>
    <t>A02BC03</t>
  </si>
  <si>
    <t>M01AC06</t>
  </si>
  <si>
    <t>M01AX17</t>
  </si>
  <si>
    <t>N02AE01</t>
  </si>
  <si>
    <t>N02CC01</t>
  </si>
  <si>
    <t>N03AX12</t>
  </si>
  <si>
    <t>N03AX16</t>
  </si>
  <si>
    <t>N06BX18</t>
  </si>
  <si>
    <t>R06AX13</t>
  </si>
  <si>
    <t>A03FA</t>
  </si>
  <si>
    <t>C10AB05</t>
  </si>
  <si>
    <t>N06AX16</t>
  </si>
  <si>
    <t>M04AA01</t>
  </si>
  <si>
    <t>R06AE09</t>
  </si>
  <si>
    <t>N06AX11</t>
  </si>
  <si>
    <t>A02BC05</t>
  </si>
  <si>
    <t>C07AB02</t>
  </si>
  <si>
    <t>C09AA05</t>
  </si>
  <si>
    <t>C10AA05</t>
  </si>
  <si>
    <t>R06AE07</t>
  </si>
  <si>
    <t>Přehled plnění PL - Preskripce léčivých přípravků - orientační přehled</t>
  </si>
  <si>
    <t>ZA319</t>
  </si>
  <si>
    <t>Náplast durapore 2,50 cm x 9,14 m bal. á 12 ks 1538-1</t>
  </si>
  <si>
    <t>ZA542</t>
  </si>
  <si>
    <t>Náplast wet pruf voduvzd. 1,25 cm x 9,14 m bal. á 24 ks K00-3063C</t>
  </si>
  <si>
    <t>ZA593</t>
  </si>
  <si>
    <t>Tampon stáčený sterilní 20 x 20 cm / 5 ks 28003</t>
  </si>
  <si>
    <t>ZA471</t>
  </si>
  <si>
    <t>Náplast curaplast poinjekční bal. á 250 ks 30625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</si>
  <si>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</si>
  <si>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</si>
  <si>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</si>
  <si>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</si>
  <si>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</si>
  <si>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</si>
  <si>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</si>
  <si>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</si>
  <si>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ZC648</t>
  </si>
  <si>
    <t>Elektroda EKG s gelem ovál 51 x 33 mm pro dospělé H-108006</t>
  </si>
  <si>
    <t>ZC769</t>
  </si>
  <si>
    <t>Hadička spojovací HS 1,8 x 450LL 606301</t>
  </si>
  <si>
    <t>ZD808</t>
  </si>
  <si>
    <t>Kanyla vasofix 22G modrá safety 4269098S-01</t>
  </si>
  <si>
    <t>ZF159</t>
  </si>
  <si>
    <t>Nádoba na kontaminovaný odpad 1 l 15-0002</t>
  </si>
  <si>
    <t>ZA786</t>
  </si>
  <si>
    <t>Jehla 30° stimuplex-A 0,7 x 50 mm á 25 ks 4894502</t>
  </si>
  <si>
    <t>ZB556</t>
  </si>
  <si>
    <t>Jehla injekční 1,2 x   40 mm růžová 4665120</t>
  </si>
  <si>
    <t>ZL949</t>
  </si>
  <si>
    <t>Rukavice nitril promedica bez p. L bílé 6N á 100 ks 9399W4</t>
  </si>
  <si>
    <t>ZL948</t>
  </si>
  <si>
    <t>Rukavice nitril promedica bez p. M bílé 6N á 100 ks 9399W3</t>
  </si>
  <si>
    <t>ZA008</t>
  </si>
  <si>
    <t>Obinadlo pruban č.10 4273101</t>
  </si>
  <si>
    <t>ZA333</t>
  </si>
  <si>
    <t>Krytí aquacel Ag hydrofibre 10 x 10 cm á 10 ks 403708</t>
  </si>
  <si>
    <t>ZA338</t>
  </si>
  <si>
    <t>Obinadlo hydrofilní   6 cm x   5 m 13005</t>
  </si>
  <si>
    <t>ZA418</t>
  </si>
  <si>
    <t>Náplast metaline pod TS 8 x 9 cm 23094</t>
  </si>
  <si>
    <t>ZA421</t>
  </si>
  <si>
    <t>Obinadlo elastické idealtex 10 cm x 5 m 931062</t>
  </si>
  <si>
    <t>ZA424</t>
  </si>
  <si>
    <t>Obinadlo elastické idealtex 14 cm x 5 m 9310643</t>
  </si>
  <si>
    <t>ZA425</t>
  </si>
  <si>
    <t>Obinadlo hydrofilní 10 cm x   5 m 13007</t>
  </si>
  <si>
    <t>ZA446</t>
  </si>
  <si>
    <t>Vata buničitá přířezy 20 x 30 cm 1230200129</t>
  </si>
  <si>
    <t>ZA476</t>
  </si>
  <si>
    <t>Krytí mepilex border lite 10 x 10 cm bal. á 5 ks 281300-00</t>
  </si>
  <si>
    <t>ZA478</t>
  </si>
  <si>
    <t>Krytí actisorb plus 10,5 x 10,5 cm bal. á 10 ks SYSMAP105_1/5</t>
  </si>
  <si>
    <t>ZA498</t>
  </si>
  <si>
    <t>Krytí bactigras 10 x 10 cm bal. á 10 ks 7457</t>
  </si>
  <si>
    <t>ZA527</t>
  </si>
  <si>
    <t>Mediset pro malé chir.výkony  4709673</t>
  </si>
  <si>
    <t>ZA537</t>
  </si>
  <si>
    <t>Krytí mepilex heel 13 x 20 cm bal. á 5 ks 288100-01</t>
  </si>
  <si>
    <t>ZA544</t>
  </si>
  <si>
    <t>Krytí inadine nepřilnavé 5,0 x 5,0 cm 1/10 SYS01481EE</t>
  </si>
  <si>
    <t>ZA547</t>
  </si>
  <si>
    <t>Krytí inadine nepřilnavé 9,5 x 9,5 cm 1/10 SYS01512EE</t>
  </si>
  <si>
    <t>ZA561</t>
  </si>
  <si>
    <t>Kompresa AB 20 x 40 cm / 1 ks sterilní NT savá 1230114051</t>
  </si>
  <si>
    <t>ZA562</t>
  </si>
  <si>
    <t>Náplast cosmopor i. v. 6 x 8 cm 9008054</t>
  </si>
  <si>
    <t>ZA563</t>
  </si>
  <si>
    <t>Kompresa AB 20 x 20 cm / 1 ks sterilní NT savá 1230114041</t>
  </si>
  <si>
    <t>ZA572</t>
  </si>
  <si>
    <t>Mediset pro přev.rány 4706321</t>
  </si>
  <si>
    <t>ZA583</t>
  </si>
  <si>
    <t>Čtverečky desinfekční Webcol 3,5 x 3,5 cm 70% á 4000 ks 6818-1 Offer kód CZ 140028</t>
  </si>
  <si>
    <t>ZA595</t>
  </si>
  <si>
    <t>Náplast tegaderm 6,0 cm x 7,0 cm bal. á 100 ks s výřezem 1623W</t>
  </si>
  <si>
    <t>ZA617</t>
  </si>
  <si>
    <t>Tampon TC-OC k ošetření dutiny ústní á 250 ks 12240</t>
  </si>
  <si>
    <t>ZA637</t>
  </si>
  <si>
    <t>Set subclavia ARO karton á 30 ks 41024</t>
  </si>
  <si>
    <t>ZB084</t>
  </si>
  <si>
    <t>Náplast transpore 2,50 cm x 9,14 m 1527-1</t>
  </si>
  <si>
    <t>ZC100</t>
  </si>
  <si>
    <t>Vata buničitá dělená 2 role / 500 ks 40 x 50 mm 1230200310</t>
  </si>
  <si>
    <t>ZC550</t>
  </si>
  <si>
    <t>Krytí mepilex silikonový Ag 10 x 10 cm bal. á 5 ks 287110-00</t>
  </si>
  <si>
    <t>ZC701</t>
  </si>
  <si>
    <t>Náplast tegaderm 10,0 cm x 11,5 cm bal. á 50 ks oválný 9546HP</t>
  </si>
  <si>
    <t>ZC845</t>
  </si>
  <si>
    <t>Kompresa NT 10 x 20 cm / 5 ks sterilní 26621</t>
  </si>
  <si>
    <t>ZD633</t>
  </si>
  <si>
    <t>Krytí mepilex border sacrum 18 x 18 cm bal. á 5 ks 282000-01</t>
  </si>
  <si>
    <t>ZD668</t>
  </si>
  <si>
    <t>Kompresa gáza 10 x 10 cm / 5 ks sterilní 1325019275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</si>
  <si>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</si>
  <si>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</si>
  <si>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</si>
  <si>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</si>
  <si>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</si>
  <si>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</si>
  <si>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ZH012</t>
  </si>
  <si>
    <t>Náplast micropore 2,50 cm x 5,00 m 840W</t>
  </si>
  <si>
    <t>ZI558</t>
  </si>
  <si>
    <t>Náplast curapor   7 x   5 cm 22 120 ( náhrada za cosmopor )</t>
  </si>
  <si>
    <t>ZI599</t>
  </si>
  <si>
    <t>Náplast curapor 10 x   8 cm 22121 ( náhrada za cosmopor )</t>
  </si>
  <si>
    <t>ZI974</t>
  </si>
  <si>
    <t>Pěna střední V.A.C M8275052</t>
  </si>
  <si>
    <t>ZJ730</t>
  </si>
  <si>
    <t>Krytí granuflex extra thin 10 x 10 cm á 5 ks 187954</t>
  </si>
  <si>
    <t>ZG078</t>
  </si>
  <si>
    <t>Krytí xeroform 10,2 x 10,2 cm bal. á 25 ks 8884433500</t>
  </si>
  <si>
    <t>ZL684</t>
  </si>
  <si>
    <t>Náplast santiband standard poinjekční jednotl. baleno 19 mm x 72 mm 652</t>
  </si>
  <si>
    <t>ZL976</t>
  </si>
  <si>
    <t>Kanystr renasys EZ 800 ml 66800912</t>
  </si>
  <si>
    <t>ZL975</t>
  </si>
  <si>
    <t>Pěna renasys-F malý set 66800794</t>
  </si>
  <si>
    <t>ZL974</t>
  </si>
  <si>
    <t>Pěna renasys-F velký set 66800796</t>
  </si>
  <si>
    <t>ZF042</t>
  </si>
  <si>
    <t>Krytí mastný tyl jelonet 10 x 10 cm á 10 ks 7404</t>
  </si>
  <si>
    <t>ZD634</t>
  </si>
  <si>
    <t>Krytí mepilex border sacrum 23 x 23 cm bal. á 5 ks 282400-01</t>
  </si>
  <si>
    <t>ZD819</t>
  </si>
  <si>
    <t xml:space="preserve">Krytí debrisoft 10 x 10 cm bal. á 5 ks 31222   </t>
  </si>
  <si>
    <t>ZD599</t>
  </si>
  <si>
    <t>Krytí atrauman 7,5 x 10 cm bal. á 10 ks 499513</t>
  </si>
  <si>
    <t>ZA428</t>
  </si>
  <si>
    <t>Systém odsávací uzavřený CH14 jednocestný 57 cm 72 hod. bal. á 20 ks Z110-14</t>
  </si>
  <si>
    <t>ZA688</t>
  </si>
  <si>
    <t>Sáček močový curity s hod.diurézou 400 ml hadička 150 cm 8150</t>
  </si>
  <si>
    <t>ZA691</t>
  </si>
  <si>
    <t>Rampa 3 kohouty discofix 16600C/4085434/</t>
  </si>
  <si>
    <t>ZA727</t>
  </si>
  <si>
    <t>Kontejner 30 ml sterilní 331690251750</t>
  </si>
  <si>
    <t>ZA728</t>
  </si>
  <si>
    <t>Lopatka lékařská nesterilní 1320100655</t>
  </si>
  <si>
    <t>ZA738</t>
  </si>
  <si>
    <t>Filtr mini spike zelený 4550242</t>
  </si>
  <si>
    <t>ZA812</t>
  </si>
  <si>
    <t>Uzávěr do katetrů 4435001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</si>
  <si>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</si>
  <si>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</si>
  <si>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</si>
  <si>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</si>
  <si>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</si>
  <si>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</si>
  <si>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</si>
  <si>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vyplachovací MRG564</t>
  </si>
  <si>
    <t>ZB006</t>
  </si>
  <si>
    <t>Teploměr digitální thermoval basic 9250391</t>
  </si>
  <si>
    <t>ZB103</t>
  </si>
  <si>
    <t>Láhev k odsávačce flovac 2l hadice 1,8 m 000-036-021</t>
  </si>
  <si>
    <t>ZB249</t>
  </si>
  <si>
    <t>Sáček močový s křížovou výpustí sterilní 2000 ml ZAR-TNU201601</t>
  </si>
  <si>
    <t>ZB295</t>
  </si>
  <si>
    <t>Filtr iso-gard hepa čistý bal. á 20 ks 28012</t>
  </si>
  <si>
    <t>ZB301</t>
  </si>
  <si>
    <t>Rampa 5 kohoutů bal. á 20 ks RP 5000 M</t>
  </si>
  <si>
    <t>ZB314</t>
  </si>
  <si>
    <t>Kanyla TS 8,0 s manžetou bal. á 2 ks 100/523/080</t>
  </si>
  <si>
    <t>ZB372</t>
  </si>
  <si>
    <t>Ambuvak pro dospělé vak 1,0 l 7153000</t>
  </si>
  <si>
    <t>ZB387</t>
  </si>
  <si>
    <t xml:space="preserve">Kanyla ET 8,0 s manžetou 9480E </t>
  </si>
  <si>
    <t>ZB439</t>
  </si>
  <si>
    <t>Odstraňovač náplastí Convacare, á 100 ks, 37443</t>
  </si>
  <si>
    <t>ZB449</t>
  </si>
  <si>
    <t>Kanyla ET 7,0 s manžetou 9570E</t>
  </si>
  <si>
    <t>ZB543</t>
  </si>
  <si>
    <t>Souprava odběrová tracheální G05206</t>
  </si>
  <si>
    <t>ZB598</t>
  </si>
  <si>
    <t>Spojka přímá symetrická 7 x 7 mm 120 430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</si>
  <si>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</si>
  <si>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</si>
  <si>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</si>
  <si>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</si>
  <si>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</si>
  <si>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</si>
  <si>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</si>
  <si>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</si>
  <si>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ZB774</t>
  </si>
  <si>
    <t>Zkumavka červená 5 ml gel 456071</t>
  </si>
  <si>
    <t>ZB775</t>
  </si>
  <si>
    <t>Zkumavka koagulace 4 ml modrá 454328</t>
  </si>
  <si>
    <t>ZB794</t>
  </si>
  <si>
    <t>Lžíce laryngoskopická 4 bal. á 10 ks DS.2940.150.25</t>
  </si>
  <si>
    <t>ZB893</t>
  </si>
  <si>
    <t>Stříkačka inzulinová omnican 0,5 ml 100j s jehlou 30 G 9151125S</t>
  </si>
  <si>
    <t>ZB901</t>
  </si>
  <si>
    <t>Infudrop air M-P 175 cm bal. á 100 ks 2886362</t>
  </si>
  <si>
    <t>ZB994</t>
  </si>
  <si>
    <t>Stříkačka injekční arteriální 3 ml bez jehly s heparinem á 100 ks 275603</t>
  </si>
  <si>
    <t>ZC059</t>
  </si>
  <si>
    <t>Láhev redon drenofast 400 ml-kompletní bal. á 40 ks 28 400</t>
  </si>
  <si>
    <t>ZC262</t>
  </si>
  <si>
    <t>Převodník tlakový PX2X2 bal. á 10 ks T001741A</t>
  </si>
  <si>
    <t>ZC366</t>
  </si>
  <si>
    <t>Převodník tlakový PX260 bal. 150 cm bal. á 20 ks T100209A</t>
  </si>
  <si>
    <t>ZC640</t>
  </si>
  <si>
    <t>Senzor flotrac s hadicí 213 cm MHD8R</t>
  </si>
  <si>
    <t>ZC751</t>
  </si>
  <si>
    <t>Čepelka skalpelová 11 BB511</t>
  </si>
  <si>
    <t>ZC753</t>
  </si>
  <si>
    <t>Čepelka skalpelová 20 BB520</t>
  </si>
  <si>
    <t>ZC772</t>
  </si>
  <si>
    <t>Maska aerosolová pro dospělé 13101</t>
  </si>
  <si>
    <t>ZC777</t>
  </si>
  <si>
    <t>Filtr sací MSF 271-022-001</t>
  </si>
  <si>
    <t>ZC798</t>
  </si>
  <si>
    <t>Fonendoskop oboustranný 47 mm pro dospělé KVS-30L</t>
  </si>
  <si>
    <t>ZC863</t>
  </si>
  <si>
    <t>Hadička spojovací HS 1,8 x 1800LL 606304</t>
  </si>
  <si>
    <t>ZC906</t>
  </si>
  <si>
    <t>Škrtidlo se sponou pro dospělé 25 x 500 mm KVS25500</t>
  </si>
  <si>
    <t>ZC948</t>
  </si>
  <si>
    <t>Páska bepa clip pro TS kanylu s háčky 31-43 cm á 12 ks NKS:200443</t>
  </si>
  <si>
    <t>ZC968</t>
  </si>
  <si>
    <t>Filtrate bag 5029011</t>
  </si>
  <si>
    <t>ZC969</t>
  </si>
  <si>
    <t>Kit Multifiltrate 4CVVHDF 600 5038931</t>
  </si>
  <si>
    <t>ZD040</t>
  </si>
  <si>
    <t>Páska bepa clip vario pro TS kanylu 25/V á 12 ks NKS:200502</t>
  </si>
  <si>
    <t>ZD053</t>
  </si>
  <si>
    <t>Čidlo ICP neurovent pro měření nitrolebního tlaku 092946</t>
  </si>
  <si>
    <t>ZD458</t>
  </si>
  <si>
    <t>Spojka vrapovaná roztaž.rovná 15F bal. á 50 ks 038-61-311</t>
  </si>
  <si>
    <t>ZD702</t>
  </si>
  <si>
    <t>Kit Multifiltrate Ci-Ca CVVHD 1000 5039011</t>
  </si>
  <si>
    <t>ZD765</t>
  </si>
  <si>
    <t>Adaptér HF-female/spike 5016351</t>
  </si>
  <si>
    <t>ZD809</t>
  </si>
  <si>
    <t>Kanyla vasofix 20G růžová safety 4269110S-01</t>
  </si>
  <si>
    <t>ZD853</t>
  </si>
  <si>
    <t>Systém hrudní drenáže Aqua Seal á 5 ks 8888571299</t>
  </si>
  <si>
    <t>ZD962</t>
  </si>
  <si>
    <t>Systém hrudní drenážní altitude 8888571370</t>
  </si>
  <si>
    <t>ZD980</t>
  </si>
  <si>
    <t>Kanyla vasofix 18G zelená safety 4269136S-01</t>
  </si>
  <si>
    <t>ZE146</t>
  </si>
  <si>
    <t>Micro mist nebulizer bal. á 50 ks 41745</t>
  </si>
  <si>
    <t>ZE159</t>
  </si>
  <si>
    <t>Nádoba na kontaminovaný odpad 2 l 15-0003</t>
  </si>
  <si>
    <t>ZG132</t>
  </si>
  <si>
    <t>Katetr močový nelaton pro měření teploty CH16 bal. á 5 ks 179360-000160</t>
  </si>
  <si>
    <t>ZG515</t>
  </si>
  <si>
    <t>Zkumavka močová vacuette 10,5 ml bal. á 50 ks 331980455007</t>
  </si>
  <si>
    <t>ZH168</t>
  </si>
  <si>
    <t>Stříkačka injekční 3-dílná 1 ml L tuberculin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</si>
  <si>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</si>
  <si>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</si>
  <si>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</si>
  <si>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</si>
  <si>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</si>
  <si>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</si>
  <si>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</si>
  <si>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</si>
  <si>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</si>
  <si>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</si>
  <si>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</si>
  <si>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</si>
  <si>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ZI553</t>
  </si>
  <si>
    <t>Rampa 3 cestná 9211 3001 E</t>
  </si>
  <si>
    <t>ZJ312</t>
  </si>
  <si>
    <t>Sonda žaludeční CH16 1200 mm s RTG linkou bal. á 50 ks 412016</t>
  </si>
  <si>
    <t>ZJ695</t>
  </si>
  <si>
    <t>Sonda žaludeční CH14 1200 mm s RTG linkou bal. á 50 ks 412014</t>
  </si>
  <si>
    <t>ZJ729</t>
  </si>
  <si>
    <t>Roztok dermacyn 500 ml 11A0031</t>
  </si>
  <si>
    <t>ZK693</t>
  </si>
  <si>
    <t>Aquapak - sterilní voda 1070 ml + adaptér 404128</t>
  </si>
  <si>
    <t>ZK798</t>
  </si>
  <si>
    <t xml:space="preserve">Zátka combi modrá 4495152 </t>
  </si>
  <si>
    <t>ZK799</t>
  </si>
  <si>
    <t>Zátka combi červená 4495101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</si>
  <si>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</si>
  <si>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</si>
  <si>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</si>
  <si>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</si>
  <si>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</si>
  <si>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</si>
  <si>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</si>
  <si>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</si>
  <si>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ZA938</t>
  </si>
  <si>
    <t>Senzor lidco á 5 ks CM10</t>
  </si>
  <si>
    <t>ZB263</t>
  </si>
  <si>
    <t>Kanyla TS 9,0 s manžetou bal. á 2 ks 100/523/090</t>
  </si>
  <si>
    <t>ZB318</t>
  </si>
  <si>
    <t>Maska resuscitační nafuk.dosp.velká bal. á 20 ks 41282</t>
  </si>
  <si>
    <t>ZB322</t>
  </si>
  <si>
    <t>Maska resuscitační nafuk.dosp.střed bal. á 20 ks 41281</t>
  </si>
  <si>
    <t>ZB647</t>
  </si>
  <si>
    <t>Minitrach seldinger kit 100/461/000</t>
  </si>
  <si>
    <t>ZB689</t>
  </si>
  <si>
    <t>Trokar hrudní redax F18 atraumatický bal. á 10 ks 21118</t>
  </si>
  <si>
    <t>ZB811</t>
  </si>
  <si>
    <t>Manžeta fixační Ute-Fix bal. á 20 ks NKS:40-01</t>
  </si>
  <si>
    <t>ZB864</t>
  </si>
  <si>
    <t>Kit lidco injectate 50 cm á 5 ks CM50</t>
  </si>
  <si>
    <t>ZC351</t>
  </si>
  <si>
    <t>Systém odsávací uzavřený CH14 jednocestný 30 cm 72 hod. bal. á 20 ks Z115-14</t>
  </si>
  <si>
    <t>ZC490</t>
  </si>
  <si>
    <t>Kartáček zubní s odsáváním 220x</t>
  </si>
  <si>
    <t>ZD454</t>
  </si>
  <si>
    <t>Filtr pro dospělé s HME a portem 038-41-355</t>
  </si>
  <si>
    <t>ZF046</t>
  </si>
  <si>
    <t>Katetr rektální Actiflo 4 cm 32010</t>
  </si>
  <si>
    <t>ZI344</t>
  </si>
  <si>
    <t>Sáček vypouštěcí natura pr. 70 mm ,á 10 ks, 416423</t>
  </si>
  <si>
    <t>ZJ728</t>
  </si>
  <si>
    <t>Roztok dermacyn 5000 ml 11C0083</t>
  </si>
  <si>
    <t>ZL671</t>
  </si>
  <si>
    <t>Sonda Freka CH/FR 12, 120cm LL 7981811</t>
  </si>
  <si>
    <t>ZL781</t>
  </si>
  <si>
    <t>Konektor bezjehlový K-NECT 7 denní M79400845</t>
  </si>
  <si>
    <t>ZL952</t>
  </si>
  <si>
    <t>Stříkačka injekční 3-dílná 50 ml LL light protected bal.á 60 ks 2022920A</t>
  </si>
  <si>
    <t>ZL951</t>
  </si>
  <si>
    <t xml:space="preserve">Hadička prodlužovací PVC 150 cm pro světlocitlivé léky NO DOP bal. á 20  ks V686423 </t>
  </si>
  <si>
    <t>ZB793</t>
  </si>
  <si>
    <t>Lžíce laryngoskopická 3 bal. á 10 ks DS.2940.150.20</t>
  </si>
  <si>
    <t>ZD424</t>
  </si>
  <si>
    <t>Sáček kolostomický 80 mm 037880U</t>
  </si>
  <si>
    <t>ZF425</t>
  </si>
  <si>
    <t>Podložka almarys 036280U</t>
  </si>
  <si>
    <t>ZB505</t>
  </si>
  <si>
    <t>Tubo-fix pro ET rourky á 8 ks komplet NKS:20-10</t>
  </si>
  <si>
    <t>ZB899</t>
  </si>
  <si>
    <t>Senzor spirologický bal. á 5 ks 8403735-03</t>
  </si>
  <si>
    <t>ZI346</t>
  </si>
  <si>
    <t>Podložka natura flexibilní pr. 70 mm, á 5 ks, 125904</t>
  </si>
  <si>
    <t>ZD854</t>
  </si>
  <si>
    <t>Systém hrudní drenáže Aqua Seal dual 8888571406</t>
  </si>
  <si>
    <t>ZD534</t>
  </si>
  <si>
    <t>Okruh dýchací compact II 2,0 m 2151000/W</t>
  </si>
  <si>
    <t>ZM085</t>
  </si>
  <si>
    <t xml:space="preserve">Konektor bezjehlový k vakům Viaflo CytoLuer GMC7405    </t>
  </si>
  <si>
    <t>ZI554</t>
  </si>
  <si>
    <t>Rampa 5 cestná 9211 5001 E</t>
  </si>
  <si>
    <t>ZC499</t>
  </si>
  <si>
    <t>Souprava nebulizační pro dýchání 2505000/L</t>
  </si>
  <si>
    <t>ZA685</t>
  </si>
  <si>
    <t>Sonda pro tamponádu jícnu č.7 699021PHX</t>
  </si>
  <si>
    <t>ZA364</t>
  </si>
  <si>
    <t>Sáček kolostomický draina S mini á 30 ks H08560U</t>
  </si>
  <si>
    <t>ZF089</t>
  </si>
  <si>
    <t>Souprava ekonokit W-ABV301 (pův.k.č.W-ABV601)</t>
  </si>
  <si>
    <t>ZB873</t>
  </si>
  <si>
    <t>Souprava tracheostomická č. 8 100/561/080</t>
  </si>
  <si>
    <t>ZH870</t>
  </si>
  <si>
    <t>Hadice spojovací kyslíková trychtýř-závit 213 cm á 50 ks 01.000.02.099</t>
  </si>
  <si>
    <t>ZA188</t>
  </si>
  <si>
    <t>Vak odpadní  2 x 10 l PD2120A</t>
  </si>
  <si>
    <t>ZB238</t>
  </si>
  <si>
    <t>Kapsle BLS 819G BLS-IBP4079</t>
  </si>
  <si>
    <t>ZB874</t>
  </si>
  <si>
    <t>Souprava tracheostomická č. 9 100/561/090</t>
  </si>
  <si>
    <t>ZA189</t>
  </si>
  <si>
    <t>Filtr ochranný K34/3/LL</t>
  </si>
  <si>
    <t>ZE572</t>
  </si>
  <si>
    <t>Filtr hydrofobní 5015911</t>
  </si>
  <si>
    <t>ZC052</t>
  </si>
  <si>
    <t>Tlouček drsný 24 x 115 mm 641331213100</t>
  </si>
  <si>
    <t>ZC054</t>
  </si>
  <si>
    <t>Válec odměrný vysoký sklo 100 ml 713880</t>
  </si>
  <si>
    <t>ZC081</t>
  </si>
  <si>
    <t>Močoměr bez teploměru 710363</t>
  </si>
  <si>
    <t>ZC048</t>
  </si>
  <si>
    <t>Miska třecí drsná 211a/0 6,0 cm 641331211000</t>
  </si>
  <si>
    <t>ZC615</t>
  </si>
  <si>
    <t>Katetr CVC 3 lumen certofix trio V720 bal. á 10 ks 4163214P</t>
  </si>
  <si>
    <t>ZC637</t>
  </si>
  <si>
    <t>Arteriofix bal. á 20 ks 20G 5206324</t>
  </si>
  <si>
    <t>ZC587</t>
  </si>
  <si>
    <t>Katetr hemodialyzační 2 lumen 14Fr bal. á 5 ks CV-15142-UF</t>
  </si>
  <si>
    <t>ZL697</t>
  </si>
  <si>
    <t>Katetr dialyzační 2 lumen 14,5 F 15 cm bal. á 5 ks A40-145215SS</t>
  </si>
  <si>
    <t>ZA187</t>
  </si>
  <si>
    <t>Set dialyzační KH240</t>
  </si>
  <si>
    <t>ZA206</t>
  </si>
  <si>
    <t>Set perkutální PEG-24-PULL-I-S</t>
  </si>
  <si>
    <t>ZB161</t>
  </si>
  <si>
    <t>Set ohřívací s Y portem DI-50</t>
  </si>
  <si>
    <t>ZD207</t>
  </si>
  <si>
    <t>Set line for aquarius á 5 ks AQUASET 12</t>
  </si>
  <si>
    <t>ZD852</t>
  </si>
  <si>
    <t>Set spike univ. na enterální. výživu bal. á 30 ks 777007</t>
  </si>
  <si>
    <t>ZA185</t>
  </si>
  <si>
    <t>Set filtrační KH220</t>
  </si>
  <si>
    <t>ZA186</t>
  </si>
  <si>
    <t>Set substituční KH230</t>
  </si>
  <si>
    <t>ZE079</t>
  </si>
  <si>
    <t>Set transfúzní non PVC s odvzdušněním a bakteriálním filtrem ZAR-I-TS</t>
  </si>
  <si>
    <t>ZA184</t>
  </si>
  <si>
    <t>Set venozní KH215</t>
  </si>
  <si>
    <t>ZA183</t>
  </si>
  <si>
    <t>Set venózní KH205</t>
  </si>
  <si>
    <t>ZB134</t>
  </si>
  <si>
    <t>Šití dafilon modrý 3/0 bal. á 36 ks C0932213</t>
  </si>
  <si>
    <t>ZB641</t>
  </si>
  <si>
    <t>Šití merslen zelený 0 bal. á 12 ks  L154_1/6</t>
  </si>
  <si>
    <t>ZC135</t>
  </si>
  <si>
    <t>Šití safil fialový 2/0 bal. á 36 ks C1048031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</si>
  <si>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</si>
  <si>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</si>
  <si>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</si>
  <si>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</si>
  <si>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</si>
  <si>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</si>
  <si>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ZB478</t>
  </si>
  <si>
    <t>Jehla chirurgická B11</t>
  </si>
  <si>
    <t>ZB479</t>
  </si>
  <si>
    <t>Jehla chirurgická B12</t>
  </si>
  <si>
    <t>ZB417</t>
  </si>
  <si>
    <t>Jehla vacutainer BD eclipse 21 g s držákem bal. á 100 ks 368650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</si>
  <si>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</si>
  <si>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</si>
  <si>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</si>
  <si>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</si>
  <si>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</si>
  <si>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</si>
  <si>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</si>
  <si>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</si>
  <si>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</si>
  <si>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</si>
  <si>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</si>
  <si>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</si>
  <si>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</si>
  <si>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</si>
  <si>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DA866</t>
  </si>
  <si>
    <t>Calibrator Cartridge CCX4</t>
  </si>
  <si>
    <t>DG388</t>
  </si>
  <si>
    <t>Játrový bujon (10ml)</t>
  </si>
  <si>
    <t>DG395</t>
  </si>
  <si>
    <t>Diagnostická souprava ABO set monoklonální na 30</t>
  </si>
  <si>
    <t>DG384</t>
  </si>
  <si>
    <t>Bactec Mycosis IC/F</t>
  </si>
  <si>
    <t>DA001</t>
  </si>
  <si>
    <t>PROUZKY DIAPHAN pro samotestování 50ks</t>
  </si>
  <si>
    <t>DG393</t>
  </si>
  <si>
    <t>Ethanol 96%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</si>
  <si>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</si>
  <si>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</si>
  <si>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</si>
  <si>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</si>
  <si>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</si>
  <si>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</si>
  <si>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</si>
  <si>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</si>
  <si>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DC236</t>
  </si>
  <si>
    <t>DIETHYLETER P.A. NESTAB.</t>
  </si>
  <si>
    <t>DG427</t>
  </si>
  <si>
    <t>Printer paper OMNI/OMNI S, 6 Pcs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</si>
  <si>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</si>
  <si>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</si>
  <si>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</si>
  <si>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</si>
  <si>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</si>
  <si>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</si>
  <si>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</si>
  <si>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</si>
  <si>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DG425</t>
  </si>
  <si>
    <t>Autotrol plus B, level 3, 40 pcs</t>
  </si>
  <si>
    <t>ZA450</t>
  </si>
  <si>
    <t>Náplast omniplast hospital 1,25 cm x 9,1 m 9004520</t>
  </si>
  <si>
    <t>ZA571</t>
  </si>
  <si>
    <t>Mediset pro anestezii 4706312</t>
  </si>
  <si>
    <t>ZA635</t>
  </si>
  <si>
    <t>Set pro močovou katetrizaci karton á 20 ks 41034</t>
  </si>
  <si>
    <t>ZD103</t>
  </si>
  <si>
    <t>Náplast omniplast   2,5 cm x 9,2 m 9004530</t>
  </si>
  <si>
    <t>ZD111</t>
  </si>
  <si>
    <t>Náplast omnifix E 5 cm x 10 m 9006493</t>
  </si>
  <si>
    <t>ZF351</t>
  </si>
  <si>
    <t>Náplast transpore bílá 1,25 cm x 9,14 m bal. á 24 ks 1534-0</t>
  </si>
  <si>
    <t>ZF352</t>
  </si>
  <si>
    <t>Náplast transpore bílá 2,50 cm x 9,14 m bal. á 12 ks 1534-1</t>
  </si>
  <si>
    <t>ZH011</t>
  </si>
  <si>
    <t>Náplast micropore 1,25 cm x 9,14 m bal. á 24 ks 1530-0</t>
  </si>
  <si>
    <t>ZA839</t>
  </si>
  <si>
    <t xml:space="preserve">Kanyla ET 4,0 s manžetou 9440E </t>
  </si>
  <si>
    <t>ZA841</t>
  </si>
  <si>
    <t>Kanyla ET 4,5 s manž. M300-45</t>
  </si>
  <si>
    <t>ZA842</t>
  </si>
  <si>
    <t xml:space="preserve">Kanyla ET 6,5 s manžetou 9465E </t>
  </si>
  <si>
    <t>ZA921</t>
  </si>
  <si>
    <t>Lžíce laryngoskopická 4 bal. á 10 ks DS.3940.150.25</t>
  </si>
  <si>
    <t>ZA922</t>
  </si>
  <si>
    <t>Lžíce laryngoskopická 3 bal. á 10 ks DS.3940.150.20</t>
  </si>
  <si>
    <t>ZA931</t>
  </si>
  <si>
    <t>Okruh ventilační 15 mm 1,6 m pediatrický 2142</t>
  </si>
  <si>
    <t>ZB173</t>
  </si>
  <si>
    <t>Maska kyslíková s hadičkou a nosní svorkou dospělá H-103013</t>
  </si>
  <si>
    <t>ZB232</t>
  </si>
  <si>
    <t>Maska anesteziologická č.4 7194</t>
  </si>
  <si>
    <t>ZB386</t>
  </si>
  <si>
    <t xml:space="preserve">Kanyla ET 7,5 s manžetou 9475E </t>
  </si>
  <si>
    <t>ZB388</t>
  </si>
  <si>
    <t xml:space="preserve">Kanyla ET 8,5 s manžetou 9485E </t>
  </si>
  <si>
    <t>ZB414</t>
  </si>
  <si>
    <t xml:space="preserve">Kanyla ET 6,0 s manžetou 9460E </t>
  </si>
  <si>
    <t>ZB429</t>
  </si>
  <si>
    <t xml:space="preserve">Kanyla ET 5,0 s manžetou 9450E </t>
  </si>
  <si>
    <t>ZB750</t>
  </si>
  <si>
    <t>Hadice vrapovaná metráž á 50 m 1574000/W</t>
  </si>
  <si>
    <t>ZB825</t>
  </si>
  <si>
    <t>Perifix 421 kompletní set 4514211C</t>
  </si>
  <si>
    <t>ZB844</t>
  </si>
  <si>
    <t>Esmarch 60 x 1250 KVS 06125</t>
  </si>
  <si>
    <t>ZB867</t>
  </si>
  <si>
    <t>Maska anesteziologická č.3 7193</t>
  </si>
  <si>
    <t>ZC770</t>
  </si>
  <si>
    <t>Hadička spojovací HS 3,0 x 2500LL 606347</t>
  </si>
  <si>
    <t>ZD945</t>
  </si>
  <si>
    <t>Filtr bakteriální a virový 1544</t>
  </si>
  <si>
    <t>ZD979</t>
  </si>
  <si>
    <t>Kanyla vasofix 17G bílá safety 4269152S-01</t>
  </si>
  <si>
    <t>ZE177</t>
  </si>
  <si>
    <t>Filtr iso-gard dětský bal. á 50 ks 19511</t>
  </si>
  <si>
    <t>ZE368</t>
  </si>
  <si>
    <t>Elektroda EKG dětská 32 x 36 mm á 30 ks FSTC1</t>
  </si>
  <si>
    <t>ZF018</t>
  </si>
  <si>
    <t>Kanyla vasofix 16G šedá safety 4269179S-01</t>
  </si>
  <si>
    <t>ZH450</t>
  </si>
  <si>
    <t>Maska laryngeální Sure Seal LM Cuff Pilot 105200-000040</t>
  </si>
  <si>
    <t>ZH451</t>
  </si>
  <si>
    <t>Maska laryngeální Sure Seal LM Cuff Pilot 105200-000050</t>
  </si>
  <si>
    <t>ZH789</t>
  </si>
  <si>
    <t>Okruh anesteziologický 22 mm Compact II 2 l vak  2154</t>
  </si>
  <si>
    <t>ZK976</t>
  </si>
  <si>
    <t>Cévka odsávací CH12 s přerušovačem sání P01171a</t>
  </si>
  <si>
    <t>ZK979</t>
  </si>
  <si>
    <t>Cévka odsávací CH18 s přerušovačem sání P01177a</t>
  </si>
  <si>
    <t>ZA843</t>
  </si>
  <si>
    <t xml:space="preserve">Kanyla ET 3,0 s manžetou bal. á 10 ks 9430E </t>
  </si>
  <si>
    <t>ZA923</t>
  </si>
  <si>
    <t>Lžíce laryngoskopická 2 bal. á 10 ks DS.3940.150.15</t>
  </si>
  <si>
    <t>ZB116</t>
  </si>
  <si>
    <t>Filtr neonatální kombinovaný 1441000/L</t>
  </si>
  <si>
    <t>ZB121</t>
  </si>
  <si>
    <t>Rourka tracheální nasální 6.5 mm 100/133/065</t>
  </si>
  <si>
    <t>ZB233</t>
  </si>
  <si>
    <t>Maska anesteziologická obličej.č.5 7095000</t>
  </si>
  <si>
    <t>ZD151</t>
  </si>
  <si>
    <t>Ambuvak pro dospělé vak 1,5 l 7152000</t>
  </si>
  <si>
    <t>ZD907</t>
  </si>
  <si>
    <t>Zavaděč vzdušný bal.á 10 ks, C-CAE-14.0-70-FIC</t>
  </si>
  <si>
    <t>ZE785</t>
  </si>
  <si>
    <t>Manžeta přetlaková 1000 ml classic P01269</t>
  </si>
  <si>
    <t>ZF668</t>
  </si>
  <si>
    <t>Manžeta přetlaková 500 ml classic P01268</t>
  </si>
  <si>
    <t>ZF798</t>
  </si>
  <si>
    <t>Rourka tracheální nasální č.8,0 100/133/080</t>
  </si>
  <si>
    <t>ZH459</t>
  </si>
  <si>
    <t>Maska laryngeální LM PVC silikonová manžeta 105300-000060</t>
  </si>
  <si>
    <t>ZJ096</t>
  </si>
  <si>
    <t>Vzduchovod nosní 6,0 bal. á 10 ks 321060</t>
  </si>
  <si>
    <t>ZJ097</t>
  </si>
  <si>
    <t>Vzduchovod nosní 6,5 bal. á 10 ks 321065</t>
  </si>
  <si>
    <t>ZJ098</t>
  </si>
  <si>
    <t>Vzduchovod nosní 7,0 bal. á 10 ks 321070</t>
  </si>
  <si>
    <t>ZJ099</t>
  </si>
  <si>
    <t>Vzduchovod nosní 7,5 bal. á 10 ks 321075</t>
  </si>
  <si>
    <t>ZJ100</t>
  </si>
  <si>
    <t>Vzduchovod nosní 8,0 bal. á 10 ks 321080</t>
  </si>
  <si>
    <t>ZJ101</t>
  </si>
  <si>
    <t>Vzduchovod nosní 8,5 bal. á 10 ks 321085</t>
  </si>
  <si>
    <t>ZJ102</t>
  </si>
  <si>
    <t>Vzduchovod nosní 9,0 bal. á 10 ks 321090</t>
  </si>
  <si>
    <t>ZJ110</t>
  </si>
  <si>
    <t>Vzduchovod ústní guedel / 70 mm bal. á 10 ks 311070</t>
  </si>
  <si>
    <t>ZJ112</t>
  </si>
  <si>
    <t>Vzduchovod ústní guedel / 90 mm bal. á 10 ks 311090</t>
  </si>
  <si>
    <t>ZJ113</t>
  </si>
  <si>
    <t>Vzduchovod ústní guedel / 100 mm bal. á 10 ks 311100</t>
  </si>
  <si>
    <t>ZL717</t>
  </si>
  <si>
    <t>Kanyla introcan safety 3 modrá 22G bal. á 50 ks 4251128-01</t>
  </si>
  <si>
    <t>ZL718</t>
  </si>
  <si>
    <t>Kanyla introcan safety 3 růžová 20G bal. á 50 ks 4251130-01</t>
  </si>
  <si>
    <t>ZL719</t>
  </si>
  <si>
    <t>Kanyla introcan safety 3 zelená 18G bal. á 50 ks 4251132-01</t>
  </si>
  <si>
    <t>ZC001</t>
  </si>
  <si>
    <t>Zavaděč ETK 5F bal. á 25 ks 5-15102</t>
  </si>
  <si>
    <t>ZJ111</t>
  </si>
  <si>
    <t>Vzduchovod ústní guedel / 80 mm bal. á 10 ks 311080</t>
  </si>
  <si>
    <t>ZD007</t>
  </si>
  <si>
    <t>Rourka tracheální nasální 6.0 mm 100/133/060</t>
  </si>
  <si>
    <t>ZJ107</t>
  </si>
  <si>
    <t>Vzduchovod ústní guedel / 40 mm bal. á 10 ks 311040</t>
  </si>
  <si>
    <t>ZM010</t>
  </si>
  <si>
    <t>Kanyla ET 3,5 s manž. S107-35</t>
  </si>
  <si>
    <t>ZA769</t>
  </si>
  <si>
    <t>Lžíce laryngoskopická 0 bal. á 10 ks DS.3940.185.05</t>
  </si>
  <si>
    <t>ZA773</t>
  </si>
  <si>
    <t>Lžíce laryngoskopická 1 bal. á 10 ks DS.3940.185.10</t>
  </si>
  <si>
    <t>ZB119</t>
  </si>
  <si>
    <t>Rourka tracheální nasální 7.0 mm 100/133/070</t>
  </si>
  <si>
    <t>ZH159</t>
  </si>
  <si>
    <t>Spojka katetru přímá 15 cm bal. á 50 ks  430-005-015</t>
  </si>
  <si>
    <t>ZK975</t>
  </si>
  <si>
    <t>Cévka odsávací CH10 s přerušovačem sání P01169a</t>
  </si>
  <si>
    <t>ZB415</t>
  </si>
  <si>
    <t xml:space="preserve">Kanyla ET 5,5 s manžetou 9555E </t>
  </si>
  <si>
    <t>ZB398</t>
  </si>
  <si>
    <t>Maska supraglotická č. 4 8204</t>
  </si>
  <si>
    <t>ZJ109</t>
  </si>
  <si>
    <t>Vzduchovod ústní guedel 60 mm bal. á 10 ks 311060</t>
  </si>
  <si>
    <t>ZB389</t>
  </si>
  <si>
    <t xml:space="preserve">Kanyla ET 9,0 s manžetou bal. á 10 ks 9590E </t>
  </si>
  <si>
    <t>ZD008</t>
  </si>
  <si>
    <t>Rourka tracheální nasální 7.5 mm 100/133/075</t>
  </si>
  <si>
    <t>ZL716</t>
  </si>
  <si>
    <t>Kanyla introcan safety 3 žlutá 24G bal. á 50 ks 4251127-01</t>
  </si>
  <si>
    <t>ZA872</t>
  </si>
  <si>
    <t>Zavaděč trach. rourek ET extra-dlouhý bal. á 10 ks 100/121/200</t>
  </si>
  <si>
    <t>ZJ108</t>
  </si>
  <si>
    <t>Vzduchovod ústní guedel 50 mm bal. á 10 ks 311050</t>
  </si>
  <si>
    <t>ZJ114</t>
  </si>
  <si>
    <t>Vzduchovod ústní guedel / 110 mm bal. á 10 ks 311110</t>
  </si>
  <si>
    <t>ZA715</t>
  </si>
  <si>
    <t>Set infuzní intrafix 4062957</t>
  </si>
  <si>
    <t>ZB209</t>
  </si>
  <si>
    <t>Set transfúzní BLLP pro přetlakovou transfuzi bez vzdušného filtru hemomed 05123</t>
  </si>
  <si>
    <t>ZB291</t>
  </si>
  <si>
    <t>Jehla spinocan G25 88 mm oranžová 4505905-01</t>
  </si>
  <si>
    <t>ZC006</t>
  </si>
  <si>
    <t>Jehla spinocan G25 75 mm oranžová 4505751-01</t>
  </si>
  <si>
    <t>ZB272</t>
  </si>
  <si>
    <t>Jehla spinocan G22 88 mm černá 4507908-01</t>
  </si>
  <si>
    <t>ZD621</t>
  </si>
  <si>
    <t>Jehla spinální pencan G27/88 s vodící jehlou šedá 4502051-13</t>
  </si>
  <si>
    <t>ZB342</t>
  </si>
  <si>
    <t>Jehla spinální atraucan hnědý G 26,88 mm 4504739</t>
  </si>
  <si>
    <t>ZA784</t>
  </si>
  <si>
    <t>Jehla spinocan G22 75 mm černá 4507754-13</t>
  </si>
  <si>
    <t>ZH439</t>
  </si>
  <si>
    <t>Jehla spinální pencil-point G25/90 á 25 ks 76.222.25.035</t>
  </si>
  <si>
    <t>ZE668</t>
  </si>
  <si>
    <t>Rukavice latex bez p.zdrsněné L 9421625</t>
  </si>
  <si>
    <t>ZB418</t>
  </si>
  <si>
    <t>Kanyla endobronchiální levá 35FG 198-35L</t>
  </si>
  <si>
    <t>ZB539</t>
  </si>
  <si>
    <t>Kanyla endobronchiální levá 37FG 198-37L</t>
  </si>
  <si>
    <t>ZB540</t>
  </si>
  <si>
    <t>Kanyla endobronchiální levá 39F 198-39L</t>
  </si>
  <si>
    <t>ZH456</t>
  </si>
  <si>
    <t>Maska laryngeální LM PVC silikonová manžeta 105300-000030</t>
  </si>
  <si>
    <t>ZB376</t>
  </si>
  <si>
    <t>Kanyla endobronchiální pravá 39FG 197-39R</t>
  </si>
  <si>
    <t>ZB737</t>
  </si>
  <si>
    <t>Humid-Vent 3,0 mm á 10 ks 10121</t>
  </si>
  <si>
    <t>ZC482</t>
  </si>
  <si>
    <t>Kanyla endobronchiální blocker BBT-A3060-EU</t>
  </si>
  <si>
    <t>ZH453</t>
  </si>
  <si>
    <t>Maska laryngeální Sure Seal LM Cuff Pilot 105210-000015</t>
  </si>
  <si>
    <t>ZH452</t>
  </si>
  <si>
    <t>Maska laryngeální Sure Seal LM Cuff Pilot 105210-000010</t>
  </si>
  <si>
    <t>ZB525</t>
  </si>
  <si>
    <t>Zavaděč ETK 10F bal. á 25 ks 5-15103</t>
  </si>
  <si>
    <t>ZH455</t>
  </si>
  <si>
    <t>Maska laryngeální Sure Seal LM Cuff Pilot 105210-000025</t>
  </si>
  <si>
    <t>ZF744</t>
  </si>
  <si>
    <t>Spojka katetru Perifix 4513801</t>
  </si>
  <si>
    <t>ZH193</t>
  </si>
  <si>
    <t>Maska endoskopická č.3 s membránou 30-40-333(dřív.kč.30-40-333)</t>
  </si>
  <si>
    <t>ZK714</t>
  </si>
  <si>
    <t>Maska supraglotická č. 3 8203</t>
  </si>
  <si>
    <t>ZJ265</t>
  </si>
  <si>
    <t>Manžeta TK k monitoru Datex dvouhadičková NIBP 27,5-36,5 cm extra dlouhá U1886ND</t>
  </si>
  <si>
    <t>ZH195</t>
  </si>
  <si>
    <t xml:space="preserve">Membrána č.10 k endoskopické masce 304-40-127(dřív.kč.30-40-110) </t>
  </si>
  <si>
    <t>ZJ266</t>
  </si>
  <si>
    <t>Manžeta TK k monitoru Datex dvouhadičková NIBP 25-35 cm dospělá U1880ND (Y0004B)</t>
  </si>
  <si>
    <t>ZK555</t>
  </si>
  <si>
    <t>Kanyla endobronchiální pravá 37FG 197-37R</t>
  </si>
  <si>
    <t>ZI673</t>
  </si>
  <si>
    <t>Set pediatrický epidurální bal. á 20 ks EC-05520-P</t>
  </si>
  <si>
    <t>ZB217</t>
  </si>
  <si>
    <t>Šití dafilon modrý 3/0 bal. á 36 ks C0932353</t>
  </si>
  <si>
    <t>ZH432</t>
  </si>
  <si>
    <t>Jehla spinální-qunckeho hrot G22/38 á 25 ks 76.111.22.015</t>
  </si>
  <si>
    <t>ZC766</t>
  </si>
  <si>
    <t>Nůžky chirurgické rovné hrotnaté P00768</t>
  </si>
  <si>
    <t>ZL688</t>
  </si>
  <si>
    <t>Proužky Accu-Check Inform IIStrip 50 EU1 á 50 ks 05942861</t>
  </si>
  <si>
    <t>ZL689</t>
  </si>
  <si>
    <t>Roztok Accu-Check Performa Int´l Controls 1+2 level 04861736</t>
  </si>
  <si>
    <t>ZE090</t>
  </si>
  <si>
    <t>Krytí sterilní VECA-C bal. á 50 ks BED:392020</t>
  </si>
  <si>
    <t>ZA744</t>
  </si>
  <si>
    <t>Kanyla neoflon 24G žlutá BDC391350</t>
  </si>
  <si>
    <t>ZB141</t>
  </si>
  <si>
    <t>Okruh ventilační neonatální 10 mm 6202000/W</t>
  </si>
  <si>
    <t>ZB199</t>
  </si>
  <si>
    <t>Kanyla neoflon 26G fialová BDC391349</t>
  </si>
  <si>
    <t>ZB239</t>
  </si>
  <si>
    <t>Spojka pacientská Superset 15F 3535000/W</t>
  </si>
  <si>
    <t>ZK974</t>
  </si>
  <si>
    <t>Cévka odsávací CH8 s přerušovačem sání P01192a</t>
  </si>
  <si>
    <t>ZH454</t>
  </si>
  <si>
    <t>Maska laryngeální Sure Seal LM Cuff Pilot 105210-000020</t>
  </si>
  <si>
    <t>ZH433</t>
  </si>
  <si>
    <t>Jehla spinální-qunckeho hrot G22/76 á 25 ks 76.111.22.030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</si>
  <si>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</si>
  <si>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</si>
  <si>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</si>
  <si>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</si>
  <si>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</si>
  <si>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</si>
  <si>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</si>
  <si>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</si>
  <si>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</si>
  <si>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</si>
  <si>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50115070</t>
  </si>
  <si>
    <t>513 SZM katetry, stenty, porty (112 02 101)</t>
  </si>
  <si>
    <t>50115062</t>
  </si>
  <si>
    <t>525 SZM materiál pro hemodialýzu (112 02 037)</t>
  </si>
  <si>
    <t>50115063</t>
  </si>
  <si>
    <t>528 SZM sety (112 02 105)</t>
  </si>
  <si>
    <t>50115064</t>
  </si>
  <si>
    <t>529 SZM šicí materiál (112 02 106)</t>
  </si>
  <si>
    <t>50115020</t>
  </si>
  <si>
    <t>Diagnostika (132 03 001)</t>
  </si>
  <si>
    <t>Spotřeba zdravotnického materiálu - orientační přehled</t>
  </si>
  <si>
    <t>ON Data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</si>
  <si>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</si>
  <si>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</si>
  <si>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</si>
  <si>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</si>
  <si>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</si>
  <si>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</si>
  <si>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1</t>
  </si>
  <si>
    <t>0000498</t>
  </si>
  <si>
    <t>MAGNESIUM SULFURICUM BIOTIKA 10%</t>
  </si>
  <si>
    <t>0000502</t>
  </si>
  <si>
    <t>MESOCAIN 1%</t>
  </si>
  <si>
    <t>0002439</t>
  </si>
  <si>
    <t>MARCAINE 0,5%</t>
  </si>
  <si>
    <t>0007981</t>
  </si>
  <si>
    <t>NOVALGIN INJEKCE</t>
  </si>
  <si>
    <t>0009709</t>
  </si>
  <si>
    <t>0058249</t>
  </si>
  <si>
    <t>GUAJACURAN 5%</t>
  </si>
  <si>
    <t>0067547</t>
  </si>
  <si>
    <t>0087814</t>
  </si>
  <si>
    <t>0090044</t>
  </si>
  <si>
    <t>DEPO-MEDROL 40 MG/ML</t>
  </si>
  <si>
    <t>0098872</t>
  </si>
  <si>
    <t>0098876</t>
  </si>
  <si>
    <t>0030160</t>
  </si>
  <si>
    <t>0003761</t>
  </si>
  <si>
    <t>3</t>
  </si>
  <si>
    <t>0058228</t>
  </si>
  <si>
    <t>JEHLA STIMULAČNÍ 4894251</t>
  </si>
  <si>
    <t>0058229</t>
  </si>
  <si>
    <t>JEHLA STIMULAČNÍ 4894502</t>
  </si>
  <si>
    <t>0058230</t>
  </si>
  <si>
    <t>JEHLA STIMULAČNÍ 4894260</t>
  </si>
  <si>
    <t>0082505</t>
  </si>
  <si>
    <t>JEHLA RADIOFREKVENČNÍ SMK</t>
  </si>
  <si>
    <t>0082506</t>
  </si>
  <si>
    <t>0082507</t>
  </si>
  <si>
    <t>V</t>
  </si>
  <si>
    <t>09216</t>
  </si>
  <si>
    <t>INJEKCE DO MĚKKÝCH TKÁNÍ NEBO INTRADERMÁLNÍ PUPENY</t>
  </si>
  <si>
    <t>09220</t>
  </si>
  <si>
    <t>KANYLACE PERIFERNÍ ŽÍLY VČETNĚ INFÚZE</t>
  </si>
  <si>
    <t>09511</t>
  </si>
  <si>
    <t>MINIMÁLNÍ KONTAKT LÉKAŘE S PACIENTEM</t>
  </si>
  <si>
    <t>29510</t>
  </si>
  <si>
    <t>OBSTŘIK PERIFERNÍHO NERVU</t>
  </si>
  <si>
    <t>29520</t>
  </si>
  <si>
    <t>KOŘENOVÝ OBSTŘIK</t>
  </si>
  <si>
    <t>78012</t>
  </si>
  <si>
    <t>78013</t>
  </si>
  <si>
    <t>78022</t>
  </si>
  <si>
    <t>CÍLENÉ VYŠETŘENÍ ANESTEZIOLOGEM</t>
  </si>
  <si>
    <t>78023</t>
  </si>
  <si>
    <t>KONTROLNÍ VYŠETŘENÍ ANESTEZIOLOGEM</t>
  </si>
  <si>
    <t>78112</t>
  </si>
  <si>
    <t>INHALAČNÍ ANESTÉZIE Á 20 MIN.</t>
  </si>
  <si>
    <t>78113</t>
  </si>
  <si>
    <t>KOMBINOVANÁ I. V. A INHALAČNÍ ANESTÉZIE Á 20 MIN.</t>
  </si>
  <si>
    <t>78114</t>
  </si>
  <si>
    <t>ANESTÉZIE S TRACHEÁLNÍ INTUBACÍ NEBO S LARYNGEÁLNÍ</t>
  </si>
  <si>
    <t>78242</t>
  </si>
  <si>
    <t>ZAVEDENÍ EPIDURÁLNÍHO KATÉTRU A ZAVEDENÍ OBDOBNÉHO</t>
  </si>
  <si>
    <t>78987</t>
  </si>
  <si>
    <t>78988</t>
  </si>
  <si>
    <t>78992</t>
  </si>
  <si>
    <t>ANALGOSEDACE INTRAVENÓZNÍ</t>
  </si>
  <si>
    <t>78993</t>
  </si>
  <si>
    <t xml:space="preserve">ZAVEDENÍ SVODNÉ ANESTÉZIE NERVU A NERVOVÉ PLETENĚ </t>
  </si>
  <si>
    <t>78999</t>
  </si>
  <si>
    <t>ZAJIŠTĚNÍ DÝCHACÍCH CEST PŘI ANESTEZII</t>
  </si>
  <si>
    <t>80021</t>
  </si>
  <si>
    <t>KOMPLEXNÍ VYŠETŘENÍ ALGEZIOLOGEM</t>
  </si>
  <si>
    <t>80022</t>
  </si>
  <si>
    <t>CÍLENÉ VYŠETŘENÍ ALGEZIOLOGEM</t>
  </si>
  <si>
    <t>09547</t>
  </si>
  <si>
    <t>REGULAČNÍ POPLATEK -- POJIŠTĚNEC OD ÚHRADY POPLATK</t>
  </si>
  <si>
    <t>78121</t>
  </si>
  <si>
    <t>KAPNOMETRIE PŘI ANESTEZII Á 20 MINUT</t>
  </si>
  <si>
    <t>89311</t>
  </si>
  <si>
    <t xml:space="preserve">INTERVENČNÍ VÝKON ŘÍZENÝ RDG METODOU (SKIASKOPIE, </t>
  </si>
  <si>
    <t>09225</t>
  </si>
  <si>
    <t>KANYLACE CENTRÁLNÍ ŽÍLY ZA KONTROLY CELKOVÉHO STAV</t>
  </si>
  <si>
    <t>09543</t>
  </si>
  <si>
    <t>REGULAČNÍ POPLATEK ZA NÁVŠTĚVU -- POPLATEK UHRAZEN</t>
  </si>
  <si>
    <t>09555</t>
  </si>
  <si>
    <t>OŠETŘENÍ DÍTĚTE DO 6 LET</t>
  </si>
  <si>
    <t>78050</t>
  </si>
  <si>
    <t>ANESTEZIOLOGICKÝ DOHLED BĚHEM VÝKONU Á 15 MIN.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</si>
  <si>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</si>
  <si>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</si>
  <si>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</si>
  <si>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</si>
  <si>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</si>
  <si>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</si>
  <si>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78111</t>
  </si>
  <si>
    <t>ANESTÉZIE INTRAVENOZNÍ Á 20 MIN.</t>
  </si>
  <si>
    <t>09513</t>
  </si>
  <si>
    <t>TELEFONICKÁ KONZULTACE OŠETŘUJÍCÍHO LÉKAŘE PACIENT</t>
  </si>
  <si>
    <t>78985</t>
  </si>
  <si>
    <t>09125</t>
  </si>
  <si>
    <t>PULZNÍ OXYMETRIE</t>
  </si>
  <si>
    <t>25113</t>
  </si>
  <si>
    <t>FLEXIBILNÍ BRONCHOSKOPIE DIAGNOSTICKÁ NEBO TERAPEU</t>
  </si>
  <si>
    <t>78235</t>
  </si>
  <si>
    <t>EPIDURÁLNÍ NEBO SUBARACHNOIDEÁLNÍ PUNKCE S PODÁNÍM</t>
  </si>
  <si>
    <t>78130</t>
  </si>
  <si>
    <t>ANESTÉZIE DÍTĚTE DO 3 LET, PŘIČTI KE KÓDU ANESTÉZI</t>
  </si>
  <si>
    <t>09219</t>
  </si>
  <si>
    <t xml:space="preserve">INTRAVENÓZNÍ INJEKCE U DOSPĚLÉHO ČI DÍTĚTE NAD 10 </t>
  </si>
  <si>
    <t>78210</t>
  </si>
  <si>
    <t>78220</t>
  </si>
  <si>
    <t>78230</t>
  </si>
  <si>
    <t>EPIDURÁLNÍ NEBO SUBARACHNOIDEÁLNÍ ANESTÉZIE Á 20 M</t>
  </si>
  <si>
    <t>80023</t>
  </si>
  <si>
    <t>KONTROLNÍ VYŠETŘENÍ ALGEZIOLOGEM</t>
  </si>
  <si>
    <t>78986</t>
  </si>
  <si>
    <t>80200</t>
  </si>
  <si>
    <t xml:space="preserve">(VZP) RADIOFREKVENČNÍ MINIMÁLNĚ INVAZIVNÍ VÝKON V </t>
  </si>
  <si>
    <t>78060</t>
  </si>
  <si>
    <t>POSTANESTETICKÁ PÉČE PROVÁDĚNÁ ANESTEZIOLOGEM</t>
  </si>
  <si>
    <t>78244</t>
  </si>
  <si>
    <t>PŘEVAZ EPIDURÁLNÍHO KATÉTRU S VÝMĚNOU BAKTERIÁLNÍH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</si>
  <si>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</si>
  <si>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</si>
  <si>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</si>
  <si>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</si>
  <si>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</si>
  <si>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</si>
  <si>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</si>
  <si>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</si>
  <si>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</si>
  <si>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</si>
  <si>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</si>
  <si>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</si>
  <si>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</si>
  <si>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</si>
  <si>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</si>
  <si>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</si>
  <si>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</si>
  <si>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</si>
  <si>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</si>
  <si>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</si>
  <si>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</si>
  <si>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</si>
  <si>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</si>
  <si>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</si>
  <si>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</si>
  <si>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</si>
  <si>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</si>
  <si>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</si>
  <si>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</si>
  <si>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0049189</t>
  </si>
  <si>
    <t>KATETR CENTRÁLNÍ VENÓZNÍ KIT</t>
  </si>
  <si>
    <t>09227</t>
  </si>
  <si>
    <t>I. V. APLIKACE KRVE NEBO KREVNÍCH DERIVÁTŮ</t>
  </si>
  <si>
    <t>78989</t>
  </si>
  <si>
    <t>ANESTÉZIE S ŘÍZENOU VENTILACÍ Á 20 MIN.</t>
  </si>
  <si>
    <t>78990</t>
  </si>
  <si>
    <t>78115</t>
  </si>
  <si>
    <t>78140</t>
  </si>
  <si>
    <t>ANESTÉZIE U PACIENTA S ASA 3E A VÍCE Á 20 MINUT, P</t>
  </si>
  <si>
    <t>78820</t>
  </si>
  <si>
    <t>78991</t>
  </si>
  <si>
    <t>78320</t>
  </si>
  <si>
    <t xml:space="preserve">NEODKLADNÁ KARDIOPULMONÁLNÍ RESUSCITACE ROZŠÍŘENÁ </t>
  </si>
  <si>
    <t>02</t>
  </si>
  <si>
    <t>09245</t>
  </si>
  <si>
    <t>ZAVEDENÍ GASTRICKÉ SONDY PRO ENTERÁLNÍ VÝŽIVU</t>
  </si>
  <si>
    <t>78310</t>
  </si>
  <si>
    <t>03</t>
  </si>
  <si>
    <t>78116</t>
  </si>
  <si>
    <t>04</t>
  </si>
  <si>
    <t>0026096</t>
  </si>
  <si>
    <t>ROURKA ENDOBRONCHIÁLNÍ DOUBLE LUMEN LEVÝ BRONCHUS</t>
  </si>
  <si>
    <t>0026097</t>
  </si>
  <si>
    <t>ROURKA ENDOBRONCHIÁLNÍ DOUBLE LUMEN PRAVÝ BRONCHUS</t>
  </si>
  <si>
    <t>78997</t>
  </si>
  <si>
    <t>78998</t>
  </si>
  <si>
    <t>51625</t>
  </si>
  <si>
    <t>PEROPERAČNÍ POUŽITÍ PACIENTSKÉ OHŘÍVACÍ SOUPRAVY -</t>
  </si>
  <si>
    <t>78995</t>
  </si>
  <si>
    <t>78994</t>
  </si>
  <si>
    <t>78117</t>
  </si>
  <si>
    <t>78860</t>
  </si>
  <si>
    <t>TUNELIZACE KATÉTRU</t>
  </si>
  <si>
    <t>05</t>
  </si>
  <si>
    <t>09231</t>
  </si>
  <si>
    <t>ZAVEDENÍ KATÉTRU PRO INTRAARTERIÁLNÍ PERFÚZI</t>
  </si>
  <si>
    <t>78815</t>
  </si>
  <si>
    <t>MASIVNÍ PŘETLAKOVÉ NÁHRADY</t>
  </si>
  <si>
    <t>78996</t>
  </si>
  <si>
    <t>06</t>
  </si>
  <si>
    <t>5F1</t>
  </si>
  <si>
    <t>51113</t>
  </si>
  <si>
    <t>MYOTOMIE MUSCULUS KRIKOFARINGIKUS</t>
  </si>
  <si>
    <t>51353</t>
  </si>
  <si>
    <t>PUNKCE, ODSÁTÍ TENKÉHO STŘEVA, MANIPULACE SE STŘEV</t>
  </si>
  <si>
    <t>51359</t>
  </si>
  <si>
    <t>RESEKCE A ANASTOMÓZA TLUSTÉHO STŘEVA NEBO REKTOSIG</t>
  </si>
  <si>
    <t>51392</t>
  </si>
  <si>
    <t>RELAPAROTOMIE PRO POOPERAČNÍ KRVÁCENÍ, PERITONITID</t>
  </si>
  <si>
    <t>51423</t>
  </si>
  <si>
    <t>DIVULZE ANU EV. S VYNĚTÍM CIZÍHO TĚLESA A MANUÁLNÍ</t>
  </si>
  <si>
    <t>51713</t>
  </si>
  <si>
    <t>DIAGNOSTICKÁ VIDEOLAPAROSKOPIE A VIDEOTORAKOSKOPIE</t>
  </si>
  <si>
    <t>71717</t>
  </si>
  <si>
    <t>TRACHEOTOMIE</t>
  </si>
  <si>
    <t>90842</t>
  </si>
  <si>
    <t>(DRG) KLÍNOVITÁ RESEKCE PLIC THORAKOSKOPICKY</t>
  </si>
  <si>
    <t>07546</t>
  </si>
  <si>
    <t>(DRG) OTEVŘENÝ PŘÍSTUP</t>
  </si>
  <si>
    <t>07531</t>
  </si>
  <si>
    <t>(VZP) ARTERIOGRAFIE PEROPERAČNÍ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</si>
  <si>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</si>
  <si>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</si>
  <si>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</si>
  <si>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</si>
  <si>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</si>
  <si>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</si>
  <si>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07341</t>
  </si>
  <si>
    <t>(VZP) BYPASS AORTO - FEMORÁLNÍ OBOUSTRANNÝ PROTETI</t>
  </si>
  <si>
    <t>07417</t>
  </si>
  <si>
    <t>(VZP) ENDARTERECTOMIE A. FEMORALIS A JEJÍCH VĚTVÍ</t>
  </si>
  <si>
    <t>07532</t>
  </si>
  <si>
    <t>(VZP) TRANSLUMINÁLNÍ ANGIOPLASTIKA PEROPERAČNÍ</t>
  </si>
  <si>
    <t>07565</t>
  </si>
  <si>
    <t>(DRG) KATASTROFICKÁ OPERACE KVCH</t>
  </si>
  <si>
    <t>07571</t>
  </si>
  <si>
    <t>(DRG) POOPERAČNÍ REVIZE PRO KRVÁCENÍ, INFEKCI NEBO</t>
  </si>
  <si>
    <t>07391</t>
  </si>
  <si>
    <t>(VZP) NEPŘÍMÁ EMBOLECTOMIE A. ILIACA CESTOU A. FEM</t>
  </si>
  <si>
    <t>07337</t>
  </si>
  <si>
    <t>(VZP) BYPASS AORTO - ILICKÝ NEBO NÁHRADA OBOUSTRAN</t>
  </si>
  <si>
    <t>07516</t>
  </si>
  <si>
    <t>(VZP) ODBĚR A PŘÍPRAVA ŽILNÍHO ŠTĚPU Z HLUBOKÉ ŽÍL</t>
  </si>
  <si>
    <t>07332</t>
  </si>
  <si>
    <t>(VZP) BYPASS AORTO - ILICKÝ NEBO NÁHRADA JEDNOSTRA</t>
  </si>
  <si>
    <t>07543</t>
  </si>
  <si>
    <t>(DRG) PRIMOOPERACE</t>
  </si>
  <si>
    <t>54990</t>
  </si>
  <si>
    <t>ODBĚR ŽILNÍHO ŠTĚPU</t>
  </si>
  <si>
    <t>54810</t>
  </si>
  <si>
    <t>PEROPERAČNÍ ANGIOGRAFIE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</si>
  <si>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</si>
  <si>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</si>
  <si>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</si>
  <si>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</si>
  <si>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</si>
  <si>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</si>
  <si>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</si>
  <si>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</si>
  <si>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</si>
  <si>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</si>
  <si>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</si>
  <si>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</si>
  <si>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</si>
  <si>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</si>
  <si>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</si>
  <si>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</si>
  <si>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</si>
  <si>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</si>
  <si>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</si>
  <si>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</si>
  <si>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</si>
  <si>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</si>
  <si>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54320</t>
  </si>
  <si>
    <t xml:space="preserve">ENDARTEREKTOMIE KAROTICKÁ A OSTATNÍCH PERIFERNÍCH </t>
  </si>
  <si>
    <t>51125</t>
  </si>
  <si>
    <t>TYREOIDEKTOMIE TOTÁLNÍ NEBO OBOUSTRANNÁ SUBTOTÁLNÍ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</si>
  <si>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</si>
  <si>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</si>
  <si>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</si>
  <si>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</si>
  <si>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</si>
  <si>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</si>
  <si>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51357</t>
  </si>
  <si>
    <t>JEJUNOSTOMIE, ILEOSTOMIE NEBO KOLOSTOMIE, ANTEPOZI</t>
  </si>
  <si>
    <t>07563</t>
  </si>
  <si>
    <t>(DRG) URGENTNÍ OPERACE KVCH</t>
  </si>
  <si>
    <t>07544</t>
  </si>
  <si>
    <t>(DRG) PRVNÍ REOPERACE</t>
  </si>
  <si>
    <t>51411</t>
  </si>
  <si>
    <t>OPERACE KONEČNÍKU TRANSANÁLNÍ ENDOSKOPICKOU MIKROC</t>
  </si>
  <si>
    <t>07469</t>
  </si>
  <si>
    <t>(VZP) EMBOLECTOMIE A. POPLITEA A BÉRCOVÝCH TEPEN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</si>
  <si>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</si>
  <si>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</si>
  <si>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</si>
  <si>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</si>
  <si>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</si>
  <si>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</si>
  <si>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07389</t>
  </si>
  <si>
    <t>(VZP) TROMBECTOMIE A.ILIACA</t>
  </si>
  <si>
    <t>07418</t>
  </si>
  <si>
    <t>(VZP) TROMBECTOMIE  A. FEMORALIS A JEJÍCH VĚTVÍ</t>
  </si>
  <si>
    <t>54310</t>
  </si>
  <si>
    <t>AORTOILICKÝ ÚSEK - ENDARTEREKTOMIE</t>
  </si>
  <si>
    <t>07373</t>
  </si>
  <si>
    <t>(VZP) REVIZE V OBLASTI BŘIŠNÍ AORTY PRO  KRVÁCENÍ</t>
  </si>
  <si>
    <t>54230</t>
  </si>
  <si>
    <t>ŽILNÍ REKONSTRUKCE PRO POSTTROMBOTICKÝ SYNDROM</t>
  </si>
  <si>
    <t>66915</t>
  </si>
  <si>
    <t>DEKOMPRESE FASCIÁLNÍHO LOŽE</t>
  </si>
  <si>
    <t>07329</t>
  </si>
  <si>
    <t>(VZP) NÁHRADA AORTO - AORTÁLNÍ PROTETICKÁ</t>
  </si>
  <si>
    <t>5F3</t>
  </si>
  <si>
    <t>51393</t>
  </si>
  <si>
    <t>EXPLORATIVNÍ LAPAROTOMIE</t>
  </si>
  <si>
    <t>51819</t>
  </si>
  <si>
    <t>OŠETŘENÍ A OBVAZ ROZSÁHLÉ RÁNY V CELKOVÉ ANESTEZII</t>
  </si>
  <si>
    <t>51859</t>
  </si>
  <si>
    <t>FIXAČNÍ SÁDROVÁ DLAHA - NOHA, BÉREC</t>
  </si>
  <si>
    <t>51877</t>
  </si>
  <si>
    <t>PŘILOŽENÍ LÉČEBNÉ POMŮCKY - ORTÉZY</t>
  </si>
  <si>
    <t>53119</t>
  </si>
  <si>
    <t>ZAVŘENÁ REPOZICE ZLOMENIN PŘEDLOKTÍ, LOKTE, PAŽE N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</si>
  <si>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</si>
  <si>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</si>
  <si>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</si>
  <si>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</si>
  <si>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</si>
  <si>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</si>
  <si>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53469</t>
  </si>
  <si>
    <t>ZLOMENINA DIAFÝZY A SUPRAKONDYLICKÉ OBLASTI FEMURU</t>
  </si>
  <si>
    <t>53483</t>
  </si>
  <si>
    <t>ZLOMENINA  ACETABULA - OBOU PILÍŘŮ - LÉČENÁ OTEVŘE</t>
  </si>
  <si>
    <t>66819</t>
  </si>
  <si>
    <t>APLIKACE ZEVNÍHO FIXATÉRU</t>
  </si>
  <si>
    <t>66823</t>
  </si>
  <si>
    <t>ODSTRANĚNÍ ZEVNÍHO FIXATÉRU</t>
  </si>
  <si>
    <t>66879</t>
  </si>
  <si>
    <t>OTEVŘENÁ SPONGIOPLASTIKA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</si>
  <si>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</si>
  <si>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</si>
  <si>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</si>
  <si>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</si>
  <si>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</si>
  <si>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</si>
  <si>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</si>
  <si>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</si>
  <si>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66457</t>
  </si>
  <si>
    <t>REKONSTRUKCE VAZŮ - LOKET, PŘEDLOKTÍ</t>
  </si>
  <si>
    <t>53157</t>
  </si>
  <si>
    <t>OTEVŘENÁ REPOZICE A OSTEOSYNTÉZA ZLOMENINY JEDNÉ K</t>
  </si>
  <si>
    <t>53257</t>
  </si>
  <si>
    <t xml:space="preserve">OTEVŘENÁ REPOZICE A OSTEOSYNTÉZA ZLOMENINY KLÍČNÍ </t>
  </si>
  <si>
    <t>53117</t>
  </si>
  <si>
    <t>ZAVŘENÁ REPOZICE LUXACE LOKETNÍHO KLOUBU NEBO HLAV</t>
  </si>
  <si>
    <t>53485</t>
  </si>
  <si>
    <t>ZLOMENINY PÁNEVNÍHO KRUHU - NESTABILNÍ - S OPERAČN</t>
  </si>
  <si>
    <t>66821</t>
  </si>
  <si>
    <t>PERKUTÁNNÍ FIXACE K-DRÁTEM</t>
  </si>
  <si>
    <t>51391</t>
  </si>
  <si>
    <t>LAPAROTOMIE A OŠETŘENÍ VÍCEČETNÉHO VISCERÁLNÍHO PO</t>
  </si>
  <si>
    <t>53151</t>
  </si>
  <si>
    <t>OTEVĚNÁ REPOZICE A OSTEOSYNTÉZA ZLOMENINY NEBO LUX</t>
  </si>
  <si>
    <t>66825</t>
  </si>
  <si>
    <t>UPRAVENÍ ZEVNÍHO FIXATÉRU</t>
  </si>
  <si>
    <t>53417</t>
  </si>
  <si>
    <t>53455</t>
  </si>
  <si>
    <t>OTEVŘENÁ REPOZICE ZLOMENINY KOSTI PATNÍ</t>
  </si>
  <si>
    <t>5F5</t>
  </si>
  <si>
    <t>07267</t>
  </si>
  <si>
    <t>(DRG) ODSTRANĚNÍ KRÁTKO AŽ STŘEDNĚDOBÉ PODPORY SRD</t>
  </si>
  <si>
    <t>51825</t>
  </si>
  <si>
    <t>SEKUNDÁRNÍ SUTURA RÁNY</t>
  </si>
  <si>
    <t>55215</t>
  </si>
  <si>
    <t>MECHANICKÁ SRDEČNÍ PODPORA</t>
  </si>
  <si>
    <t>07258</t>
  </si>
  <si>
    <t>(DRG) ZAVEDENÍ ECMO, PERIFERNÍ KANYLACE</t>
  </si>
  <si>
    <t>07554</t>
  </si>
  <si>
    <t>(DRG) OPERAČNÍ VÝKON S MIMOTĚLNÍM OBĚHEM, PERIFERN</t>
  </si>
  <si>
    <t>5F6</t>
  </si>
  <si>
    <t>56119</t>
  </si>
  <si>
    <t>DEKOMPRESIVNÍ KRANIEKTOMIE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</si>
  <si>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</si>
  <si>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</si>
  <si>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</si>
  <si>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</si>
  <si>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</si>
  <si>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</si>
  <si>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</si>
  <si>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</si>
  <si>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</si>
  <si>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</si>
  <si>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</si>
  <si>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</si>
  <si>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</si>
  <si>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</si>
  <si>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</si>
  <si>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</si>
  <si>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</si>
  <si>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</si>
  <si>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6F1</t>
  </si>
  <si>
    <t>61147</t>
  </si>
  <si>
    <t>UZAVŘENÍ DEFEKTU KOŽNÍM LALOKEM MÍSTNÍM DO 10 CM^2</t>
  </si>
  <si>
    <t>62710</t>
  </si>
  <si>
    <t>SÍŤOVÁNÍ (MESHOVÁNÍ) ŠTĚPU DO ROZSAHU 5 % Z POVRCH</t>
  </si>
  <si>
    <t>61151</t>
  </si>
  <si>
    <t>UZAVŘENÍ DEFEKTU KOŽNÍM LALOKEM MÍSTNÍM NAD 20 CM^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</si>
  <si>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</si>
  <si>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</si>
  <si>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</si>
  <si>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</si>
  <si>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</si>
  <si>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65211</t>
  </si>
  <si>
    <t>OŠETŘENÍ ZLOMENINY ČELISTI DESTIČKOVOU ŠROUBOVANOU</t>
  </si>
  <si>
    <t>7F1</t>
  </si>
  <si>
    <t>71011</t>
  </si>
  <si>
    <t>7T8</t>
  </si>
  <si>
    <t>0001619</t>
  </si>
  <si>
    <t>0003708</t>
  </si>
  <si>
    <t>ZYVOXID 2 MG/ML INFUZNÍ ROZTOK</t>
  </si>
  <si>
    <t>0003952</t>
  </si>
  <si>
    <t>AMIKIN 500 MG</t>
  </si>
  <si>
    <t>0005113</t>
  </si>
  <si>
    <t>TARGOCID 400 MG</t>
  </si>
  <si>
    <t>0006480</t>
  </si>
  <si>
    <t>OCPLEX</t>
  </si>
  <si>
    <t>0008807</t>
  </si>
  <si>
    <t>0011706</t>
  </si>
  <si>
    <t>0011785</t>
  </si>
  <si>
    <t>AMIKIN 1 G</t>
  </si>
  <si>
    <t>0014570</t>
  </si>
  <si>
    <t>ABELCET</t>
  </si>
  <si>
    <t>0014583</t>
  </si>
  <si>
    <t>TIENAM 500 MG/500 MG I.V.</t>
  </si>
  <si>
    <t>0016547</t>
  </si>
  <si>
    <t>0016600</t>
  </si>
  <si>
    <t>0017810</t>
  </si>
  <si>
    <t>0020605</t>
  </si>
  <si>
    <t>0025746</t>
  </si>
  <si>
    <t>0025901</t>
  </si>
  <si>
    <t>NOVOSEVEN 60 KIU (1,2 MG)</t>
  </si>
  <si>
    <t>0026042</t>
  </si>
  <si>
    <t>KIOVIG 100MG/ML</t>
  </si>
  <si>
    <t>0026127</t>
  </si>
  <si>
    <t>0026902</t>
  </si>
  <si>
    <t>0027429</t>
  </si>
  <si>
    <t>0028137</t>
  </si>
  <si>
    <t>0029191</t>
  </si>
  <si>
    <t>0029194</t>
  </si>
  <si>
    <t>NEUROBLOC 5 000 IU/ML</t>
  </si>
  <si>
    <t>0031547</t>
  </si>
  <si>
    <t>0045119</t>
  </si>
  <si>
    <t>VISIPAQUE 270 MG I/ML</t>
  </si>
  <si>
    <t>0047064</t>
  </si>
  <si>
    <t>TAVANIC I.V.</t>
  </si>
  <si>
    <t>0049193</t>
  </si>
  <si>
    <t>CEFTAX 1000</t>
  </si>
  <si>
    <t>0053922</t>
  </si>
  <si>
    <t>0058092</t>
  </si>
  <si>
    <t>0059830</t>
  </si>
  <si>
    <t>CIPRINOL 200 MG/100 ML</t>
  </si>
  <si>
    <t>HAEMOCOMPLETTAN P</t>
  </si>
  <si>
    <t>0064946</t>
  </si>
  <si>
    <t>DIFLUCAN I.V.</t>
  </si>
  <si>
    <t>0065980</t>
  </si>
  <si>
    <t>DOTAREM</t>
  </si>
  <si>
    <t>0065989</t>
  </si>
  <si>
    <t>0066020</t>
  </si>
  <si>
    <t>AUGMENTIN 1,2 G</t>
  </si>
  <si>
    <t>0066137</t>
  </si>
  <si>
    <t>0072972</t>
  </si>
  <si>
    <t>0075634</t>
  </si>
  <si>
    <t>PROTHROMPLEX TOTAL NF</t>
  </si>
  <si>
    <t>0076353</t>
  </si>
  <si>
    <t>FORTUM 1 G</t>
  </si>
  <si>
    <t>0076354</t>
  </si>
  <si>
    <t>FORTUM 2 G</t>
  </si>
  <si>
    <t>0076360</t>
  </si>
  <si>
    <t>0083050</t>
  </si>
  <si>
    <t>0083417</t>
  </si>
  <si>
    <t>MERONEM 1 G</t>
  </si>
  <si>
    <t>0085515</t>
  </si>
  <si>
    <t>FLEBOGAMMA 5%</t>
  </si>
  <si>
    <t>0091148</t>
  </si>
  <si>
    <t>VULMIZOLIN 1,0</t>
  </si>
  <si>
    <t>0092289</t>
  </si>
  <si>
    <t>0092290</t>
  </si>
  <si>
    <t>0094155</t>
  </si>
  <si>
    <t>ABAKTAL 400 MG/5 ML</t>
  </si>
  <si>
    <t>0096414</t>
  </si>
  <si>
    <t>0097000</t>
  </si>
  <si>
    <t>METRONIDAZOLE 0.5%-POLPHARMA</t>
  </si>
  <si>
    <t>0097909</t>
  </si>
  <si>
    <t>HUMAN ALBUMIN GRIFOLS 20%</t>
  </si>
  <si>
    <t>0097910</t>
  </si>
  <si>
    <t>0098212</t>
  </si>
  <si>
    <t>0104051</t>
  </si>
  <si>
    <t>HUMAN ALBUMIN 200 G/L BAXTER</t>
  </si>
  <si>
    <t>0119095</t>
  </si>
  <si>
    <t>FLEXBUMIN 200 G/L</t>
  </si>
  <si>
    <t>0121238</t>
  </si>
  <si>
    <t>0129767</t>
  </si>
  <si>
    <t>0130149</t>
  </si>
  <si>
    <t>0131654</t>
  </si>
  <si>
    <t>0131656</t>
  </si>
  <si>
    <t>0137499</t>
  </si>
  <si>
    <t>0156259</t>
  </si>
  <si>
    <t>VANCOMYCIN KABI 1000 MG</t>
  </si>
  <si>
    <t>0162187</t>
  </si>
  <si>
    <t>0164350</t>
  </si>
  <si>
    <t>TAZOCIN 4 G/0,5 G</t>
  </si>
  <si>
    <t>0500720</t>
  </si>
  <si>
    <t>0087200</t>
  </si>
  <si>
    <t>MAXIPIME 2 G</t>
  </si>
  <si>
    <t>0193477</t>
  </si>
  <si>
    <t>ZINFORO 600 MG</t>
  </si>
  <si>
    <t>0027431</t>
  </si>
  <si>
    <t>0149384</t>
  </si>
  <si>
    <t>2</t>
  </si>
  <si>
    <t>0007901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</si>
  <si>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</si>
  <si>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</si>
  <si>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</si>
  <si>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</si>
  <si>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</si>
  <si>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</si>
  <si>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</si>
  <si>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</si>
  <si>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0001018</t>
  </si>
  <si>
    <t>ŠROUB SAMOŘEZNÝ KORTIKÁLNÍ MALÝ FRAGMENTY OCEL</t>
  </si>
  <si>
    <t>0001027</t>
  </si>
  <si>
    <t>0001052</t>
  </si>
  <si>
    <t>DLAHA LC-DCP ROVNÁ MALÉ FRAGMENT OCEL</t>
  </si>
  <si>
    <t>0001739</t>
  </si>
  <si>
    <t>DRÁT KIRSCHNERŮV OCEL</t>
  </si>
  <si>
    <t>0002264</t>
  </si>
  <si>
    <t>FIXÁTOR ZEVNÍ TRUBKOVÝ, SYNTHES</t>
  </si>
  <si>
    <t>0002425</t>
  </si>
  <si>
    <t>0002584</t>
  </si>
  <si>
    <t>ŠROUB SAMOŘEZNÝ KORTIKÁLNÍ PÁNEV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</si>
  <si>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</si>
  <si>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</si>
  <si>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</si>
  <si>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</si>
  <si>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</si>
  <si>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</si>
  <si>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0012996</t>
  </si>
  <si>
    <t>ZÁSOBNÍK DO LINEÁRNÍHO STAPLERU S BŘITEM TCR,TVR,T</t>
  </si>
  <si>
    <t>0012999</t>
  </si>
  <si>
    <t>STAPLER LINEÁRNÍ S BŘITEM TCT55 TLC55</t>
  </si>
  <si>
    <t>0013004</t>
  </si>
  <si>
    <t>STAPLER LINEÁRNÍ TX 60B TX60G</t>
  </si>
  <si>
    <t>0013010</t>
  </si>
  <si>
    <t>STAPLER LINEÁRNÍ S BŘITEM TCT75,TLC75,TCD75</t>
  </si>
  <si>
    <t>0017422</t>
  </si>
  <si>
    <t>ŠROUB KORTIKÁLNÍ VELKÝ FRAGMENT OCEL</t>
  </si>
  <si>
    <t>0017424</t>
  </si>
  <si>
    <t>0017486</t>
  </si>
  <si>
    <t>ŠROUB VELKÝ FRAGMENT MALEOLÁRNÍ OCEL</t>
  </si>
  <si>
    <t>0017492</t>
  </si>
  <si>
    <t>ŠROUB KANYLOVANÝ MALÝ FRAGMENT OCEL</t>
  </si>
  <si>
    <t>0017743</t>
  </si>
  <si>
    <t>0017745</t>
  </si>
  <si>
    <t>0017751</t>
  </si>
  <si>
    <t>0024993</t>
  </si>
  <si>
    <t>KOTVIČKA TITANOVÁ GII SNAP-PAK PRO STABILIZACI RAM</t>
  </si>
  <si>
    <t>0027766</t>
  </si>
  <si>
    <t>DLAHA LCP ROVNÁ VELKÝ FRAGMENT OCEL</t>
  </si>
  <si>
    <t>0027807</t>
  </si>
  <si>
    <t>DLAHA ROVNÁ LCP REKONSTRUKČNÍ MALÝ FRAGMENT OCEL</t>
  </si>
  <si>
    <t>0030400</t>
  </si>
  <si>
    <t>ŠROUB LCP SAMOŘEZNÝ VELKÝ FRAGMENT OCEL</t>
  </si>
  <si>
    <t>0030409</t>
  </si>
  <si>
    <t>0030415</t>
  </si>
  <si>
    <t>0031495</t>
  </si>
  <si>
    <t>DLAHA LCP FEMUR DISTÁLNÍ VELKÝ FRAGMENT OCEL TITAN</t>
  </si>
  <si>
    <t>0035069</t>
  </si>
  <si>
    <t>ŠROUB SAMOVRTNÝ XC, OSTEOTITE, STERILNÍ 9961XXXX</t>
  </si>
  <si>
    <t>0037138</t>
  </si>
  <si>
    <t>PROTÉZA GORE-TEX CÉVNÍ - PRUŽNÁ TENKOSTĚNNÁ</t>
  </si>
  <si>
    <t>0037145</t>
  </si>
  <si>
    <t>0043984</t>
  </si>
  <si>
    <t>ČIDLO PRO MĚŘENÍ NITROLEBNÍHO TLAKU NEUROVENT</t>
  </si>
  <si>
    <t>0046892</t>
  </si>
  <si>
    <t>PROTÉZA CÉVNÍ GELSOFT PLUS DÉLKA 40 CM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</si>
  <si>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</si>
  <si>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</si>
  <si>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</si>
  <si>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</si>
  <si>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</si>
  <si>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</si>
  <si>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</si>
  <si>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</si>
  <si>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0049488</t>
  </si>
  <si>
    <t>STAPLER LINEÁRNÍ -  ECHELON, ETS FLEX 45MM,60MM, D</t>
  </si>
  <si>
    <t>0049489</t>
  </si>
  <si>
    <t>ZÁSOBNÍK DO STAPLERU - ECHELON, ETS FLEX BÍLÝ,MODR</t>
  </si>
  <si>
    <t>0050306</t>
  </si>
  <si>
    <t>ČIDLO PRO MĚŘENÍ NITROLEBNÍHO TLAKU CODMAN</t>
  </si>
  <si>
    <t>0053801</t>
  </si>
  <si>
    <t>ECMO - OXYGENÁTOR,PLS-SYSTÉM DLOUHODOBÉ ŽIVOTNÍ PO</t>
  </si>
  <si>
    <t>0056291</t>
  </si>
  <si>
    <t>KATETR BALONKOVÝ FOGARTY 120804F</t>
  </si>
  <si>
    <t>0056292</t>
  </si>
  <si>
    <t>KATETR BALONKOVÝ FOGARTY 120805F</t>
  </si>
  <si>
    <t>0056293</t>
  </si>
  <si>
    <t>KATETR BALONKOVÝ FOGARTY 120806F</t>
  </si>
  <si>
    <t>0056302</t>
  </si>
  <si>
    <t>KATETR BALONKOVÝ FOGARTY TRU-LUMEN 12TLW806F</t>
  </si>
  <si>
    <t>0056303</t>
  </si>
  <si>
    <t>KATETR BALONKOVÝ FOGARTY TRU-LUMEN 12TLW807F</t>
  </si>
  <si>
    <t>0058388</t>
  </si>
  <si>
    <t>KLÍNOVITÁ RESEKCE PLIC DRG 90842</t>
  </si>
  <si>
    <t>0058755</t>
  </si>
  <si>
    <t>VODIČ DRÁTĚNÝ ROADRUNNER</t>
  </si>
  <si>
    <t>0058922</t>
  </si>
  <si>
    <t>SADA PRO BILIÁRNÍ DRENÁŽ</t>
  </si>
  <si>
    <t>0059542</t>
  </si>
  <si>
    <t>OBĚH MIMOTĚLNÍ - OXYGENÁTOR SADA - KANYLA FEMOR.AR</t>
  </si>
  <si>
    <t>0059543</t>
  </si>
  <si>
    <t>OXYGENÁTOR-SADA:KANYLA FEMOR.ARTER./VENÓZNÍ RMI</t>
  </si>
  <si>
    <t>0069195</t>
  </si>
  <si>
    <t>IMPLANTÁT KOSTNÍ UMĚLÁ NÁHRADA ŠTĚPU CONDUIT VSTŘE</t>
  </si>
  <si>
    <t>0069283</t>
  </si>
  <si>
    <t xml:space="preserve">IMPLANTÁT SPINÁLNÍ SYSTÉM AXON                    </t>
  </si>
  <si>
    <t>0069284</t>
  </si>
  <si>
    <t>0071586</t>
  </si>
  <si>
    <t>FIXÁTOR HYBRIDNÍ KRUHOVÝ</t>
  </si>
  <si>
    <t>0071591</t>
  </si>
  <si>
    <t>0071595</t>
  </si>
  <si>
    <t>0071596</t>
  </si>
  <si>
    <t>0071602</t>
  </si>
  <si>
    <t>0073660</t>
  </si>
  <si>
    <t>0073679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</si>
  <si>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</si>
  <si>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</si>
  <si>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</si>
  <si>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</si>
  <si>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</si>
  <si>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0081997</t>
  </si>
  <si>
    <t>V.A.C. ATS SBĚRNÁ NÁDOBA S GELEM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</si>
  <si>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</si>
  <si>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</si>
  <si>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</si>
  <si>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</si>
  <si>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</si>
  <si>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</si>
  <si>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0082002</t>
  </si>
  <si>
    <t>V.A.C.GRANUFOAM(PU PĚNA) VELIKOST XL</t>
  </si>
  <si>
    <t>0082509</t>
  </si>
  <si>
    <t>0082513</t>
  </si>
  <si>
    <t>0082517</t>
  </si>
  <si>
    <t>0083205</t>
  </si>
  <si>
    <t>DLAHA LCP PÁNEV SYMFÝZA OCEL</t>
  </si>
  <si>
    <t>0083228</t>
  </si>
  <si>
    <t>DLAHA LCP TIBIE DISTÁLNÍ MEDIÁLNÍ MALÝ FRAGMENT OC</t>
  </si>
  <si>
    <t>0092260</t>
  </si>
  <si>
    <t>SYSTÉM MONITOROVACÍ INTRAKRANIÁLNÍ TKÁŇOVÁ O2 INTE</t>
  </si>
  <si>
    <t>0096269</t>
  </si>
  <si>
    <t xml:space="preserve">IMPLANTÁT SPINÁLNÍ OC-FUSION FUZE.OKCIPIT/OBRATEL </t>
  </si>
  <si>
    <t>0096271</t>
  </si>
  <si>
    <t>0096272</t>
  </si>
  <si>
    <t>0105308</t>
  </si>
  <si>
    <t>DLAHA FIBULÁRNÍ, ÚHL.STAB.,TI</t>
  </si>
  <si>
    <t>0105325</t>
  </si>
  <si>
    <t>ŠROUB KORTIKÁLNÍ, HS3.0, SAMOŘEZNÝ, ÚHL.STAB.,TI</t>
  </si>
  <si>
    <t>0108123</t>
  </si>
  <si>
    <t>DLAHA ŽEBRA TITAN</t>
  </si>
  <si>
    <t>0108124</t>
  </si>
  <si>
    <t>0108126</t>
  </si>
  <si>
    <t>ŠROUB SAMOŘEZNÝ ŽEBRA TITAN</t>
  </si>
  <si>
    <t>0110101</t>
  </si>
  <si>
    <t>HŘEB KLAVIKULÁRNÍ, STATICKÝ</t>
  </si>
  <si>
    <t>0151021</t>
  </si>
  <si>
    <t>0163243</t>
  </si>
  <si>
    <t xml:space="preserve">IMPLANTÁT MAXILLOFACIÁLNÍ STŘEDNÍ OBLIČEJOVÁ ETÁŽ </t>
  </si>
  <si>
    <t>0163251</t>
  </si>
  <si>
    <t>0073963</t>
  </si>
  <si>
    <t>0046873</t>
  </si>
  <si>
    <t>PROTÉZA CÉVNÍ BIFURKACE,DÉLKA 45CM,GELSOFT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</si>
  <si>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</si>
  <si>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</si>
  <si>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</si>
  <si>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</si>
  <si>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</si>
  <si>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</si>
  <si>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</si>
  <si>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</si>
  <si>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</si>
  <si>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</si>
  <si>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</si>
  <si>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</si>
  <si>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</si>
  <si>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</si>
  <si>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</si>
  <si>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</si>
  <si>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09544</t>
  </si>
  <si>
    <t>REGULAČNÍ POPLATEK ZA KAŽDÝ DEN LŮŽKOVÉ PÉČE -- PO</t>
  </si>
  <si>
    <t>90903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</si>
  <si>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</si>
  <si>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</si>
  <si>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</si>
  <si>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</si>
  <si>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</si>
  <si>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</si>
  <si>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</si>
  <si>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</si>
  <si>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</si>
  <si>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</si>
  <si>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</si>
  <si>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</si>
  <si>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</si>
  <si>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78021</t>
  </si>
  <si>
    <t>KOMPLEXNÍ VYŠETŘENÍ ANESTEZIOLOGEM</t>
  </si>
  <si>
    <t>90905</t>
  </si>
  <si>
    <t>809</t>
  </si>
  <si>
    <t>08</t>
  </si>
  <si>
    <t>78232</t>
  </si>
  <si>
    <t>78231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</si>
  <si>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</si>
  <si>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</si>
  <si>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</si>
  <si>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</si>
  <si>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</si>
  <si>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</si>
  <si>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</si>
  <si>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</si>
  <si>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</si>
  <si>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</si>
  <si>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</si>
  <si>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</si>
  <si>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</si>
  <si>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</si>
  <si>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</si>
  <si>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</si>
  <si>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</si>
  <si>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</si>
  <si>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</si>
  <si>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78830</t>
  </si>
  <si>
    <t>ZAVEDENÍ INTRAJEJUNÁLNÍ SONDY PRO ENTERÁLNÍ VÝŽIVU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</si>
  <si>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</si>
  <si>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</si>
  <si>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</si>
  <si>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</si>
  <si>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</si>
  <si>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</si>
  <si>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</si>
  <si>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</si>
  <si>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</si>
  <si>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</si>
  <si>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</si>
  <si>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</si>
  <si>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</si>
  <si>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</si>
  <si>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</si>
  <si>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</si>
  <si>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</si>
  <si>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</si>
  <si>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01013</t>
  </si>
  <si>
    <t xml:space="preserve">KRANIOTOMIE S MCC                                                                                   </t>
  </si>
  <si>
    <t>01313</t>
  </si>
  <si>
    <t xml:space="preserve">MALIGNÍ ONEMOCNĚNÍ. NĚKTERÉ INFEKCE A DEGENERATIVNÍ PORUCHY NERVOVÉHO SYSTÉMU S MCC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</si>
  <si>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</si>
  <si>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</si>
  <si>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</si>
  <si>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</si>
  <si>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</si>
  <si>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INFARKTU S MCC                        </t>
  </si>
  <si>
    <t>01411</t>
  </si>
  <si>
    <t xml:space="preserve">NETRAUMATICKÁ PORUCHA VĚDOMÍ A KÓMA BEZ CC                                                          </t>
  </si>
  <si>
    <t>01413</t>
  </si>
  <si>
    <t xml:space="preserve">NETRAUMATICKÁ PORUCHA VĚDOMÍ A KÓMA S MCC                                                           </t>
  </si>
  <si>
    <t>01423</t>
  </si>
  <si>
    <t xml:space="preserve">EPILEPTICKÝ ZÁCHVAT S MCC                                                                           </t>
  </si>
  <si>
    <t>01443</t>
  </si>
  <si>
    <t xml:space="preserve">KRANIÁLNÍ A INTRAKRANIÁLNÍ PORANĚNÍ S MCC                                                           </t>
  </si>
  <si>
    <t>04033</t>
  </si>
  <si>
    <t xml:space="preserve">JINÉ VÝKONY PŘI PORUCHÁCH A ONEMOCNĚNÍCH DÝCHACÍHO SYSTÉMU S MCC                                    </t>
  </si>
  <si>
    <t>04310</t>
  </si>
  <si>
    <t xml:space="preserve">RESPIRAČNÍ SELHÁNÍ 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</si>
  <si>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</si>
  <si>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</si>
  <si>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</si>
  <si>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</si>
  <si>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04353</t>
  </si>
  <si>
    <t xml:space="preserve">INFEKCE A ZÁNĚTY DÝCHACÍHO SYSTÉMU S MCC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</si>
  <si>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</si>
  <si>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</si>
  <si>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</si>
  <si>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</si>
  <si>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</si>
  <si>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</si>
  <si>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</si>
  <si>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</si>
  <si>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</si>
  <si>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</si>
  <si>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05113</t>
  </si>
  <si>
    <t xml:space="preserve">IMPLANTACE TRVALÉHO KARDIOSTIMULÁTORU BEZ AKUTNÍHO INFARKTU MYOKARDU. SELHÁNÍ SRDCE NEBO ŠOKU S MCC </t>
  </si>
  <si>
    <t>05333</t>
  </si>
  <si>
    <t xml:space="preserve">AKUTNÍ INFARKT MYOKARDU S MCC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</si>
  <si>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</si>
  <si>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</si>
  <si>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05372</t>
  </si>
  <si>
    <t xml:space="preserve">NEOBJASNĚNÁ SRDEČNÍ ZÁSTAVA S CC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</si>
  <si>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</si>
  <si>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</si>
  <si>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05393</t>
  </si>
  <si>
    <t xml:space="preserve">ATEROSKLERÓZA S MCC                                                                                 </t>
  </si>
  <si>
    <t>06013</t>
  </si>
  <si>
    <t xml:space="preserve">VELKÉ VÝKONY NA TLUSTÉM A TENKÉM STŘEVU S MCC                                                       </t>
  </si>
  <si>
    <t>07013</t>
  </si>
  <si>
    <t xml:space="preserve">VÝKONY NA PANKREATU. JÁTRECH A SPOJKY S MCC                                                         </t>
  </si>
  <si>
    <t>07303</t>
  </si>
  <si>
    <t xml:space="preserve">CIRHÓZA A ALKOHOLICKÁ HEPATITIDA S MCC                                                              </t>
  </si>
  <si>
    <t>07323</t>
  </si>
  <si>
    <t xml:space="preserve">PORUCHY PANKREATU. KROMĚ MALIGNÍHO ONEMOCNĚNÍ S MCC                                                 </t>
  </si>
  <si>
    <t>08043</t>
  </si>
  <si>
    <t xml:space="preserve">VELKÉ VÝKONY REPLANTACE DOLNÍCH KONČETIN A JEJICH KLOUBŮ S MCC                                      </t>
  </si>
  <si>
    <t>08083</t>
  </si>
  <si>
    <t xml:space="preserve">VÝKONY NA KYČLÍCH A STEHENNÍ KOSTI. KROMĚ REPLANTACE VELKÝCH KLOUBŮ S MCC                           </t>
  </si>
  <si>
    <t>10303</t>
  </si>
  <si>
    <t xml:space="preserve">DIABETES. NUTRIČNÍ A JINÉ METABOLICKÉ PORUCHY S MCC                                                 </t>
  </si>
  <si>
    <t>16343</t>
  </si>
  <si>
    <t xml:space="preserve">JINÉ PORUCHY KRVE A KRVETVORNÝCH ORGÁNŮ S MCC                                                       </t>
  </si>
  <si>
    <t>17303</t>
  </si>
  <si>
    <t xml:space="preserve">AKUTNÍ LEUKÉMIE S MCC                                                                               </t>
  </si>
  <si>
    <t>17313</t>
  </si>
  <si>
    <t xml:space="preserve">LYMFOM A NEAKUTNÍ LEUKÉMIE S MCC                       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</si>
  <si>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</si>
  <si>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</si>
  <si>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</si>
  <si>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</si>
  <si>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</si>
  <si>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</si>
  <si>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20341</t>
  </si>
  <si>
    <t xml:space="preserve">ŠKODLIVÉ UŽÍVÁNÍ A ZÁVISLOST NA JINÝCH DROGÁCH BEZ CC                                               </t>
  </si>
  <si>
    <t>20343</t>
  </si>
  <si>
    <t xml:space="preserve">ŠKODLIVÉ UŽÍVÁNÍ A ZÁVISLOST NA JINÝCH DROGÁCH S MCC                                                </t>
  </si>
  <si>
    <t>21323</t>
  </si>
  <si>
    <t xml:space="preserve">OTRAVA A TOXICKÉ ÚČINKY LÉKŮ (DROG) S MCC   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</si>
  <si>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</si>
  <si>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</si>
  <si>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</si>
  <si>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</si>
  <si>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25053</t>
  </si>
  <si>
    <t>DLOUHODOBÁ MECHANICKÁ VENTILACE PŘI POLYTRAUMATU &gt; 240 HODIN (11-21 DNÍ) S EKONOMICKY NÁROČNÝM VÝKON</t>
  </si>
  <si>
    <t>25363</t>
  </si>
  <si>
    <t xml:space="preserve">DLOUHODOBÁ MECHANICKÁ VENTILACE PŘI POLYTRAUMATU &gt; 96 HODIN (5-10 DNÍ) S MCC                        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</si>
  <si>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</si>
  <si>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</si>
  <si>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</si>
  <si>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VÝKONY. KTERÉ SE NETÝKAJÍ HLAVNÍ DIAGNÓZY BEZ CC                                           </t>
  </si>
  <si>
    <t>88873</t>
  </si>
  <si>
    <t xml:space="preserve">ROZSÁHLÉ VÝKONY.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</si>
  <si>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</si>
  <si>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</si>
  <si>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</si>
  <si>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</si>
  <si>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</si>
  <si>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</si>
  <si>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</si>
  <si>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</si>
  <si>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</si>
  <si>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</si>
  <si>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 xml:space="preserve">44 -  </t>
  </si>
  <si>
    <t>107</t>
  </si>
  <si>
    <t>89198</t>
  </si>
  <si>
    <t>SKIASKOPIE</t>
  </si>
  <si>
    <t>205</t>
  </si>
  <si>
    <t>87413</t>
  </si>
  <si>
    <t>CYTOLOGICKÉ OTISKY A STĚRY -  ZA 1-3 PREPARÁTY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</si>
  <si>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</si>
  <si>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</si>
  <si>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</si>
  <si>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</si>
  <si>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</si>
  <si>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</si>
  <si>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</si>
  <si>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</si>
  <si>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</si>
  <si>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</si>
  <si>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</si>
  <si>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</si>
  <si>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87419</t>
  </si>
  <si>
    <t>CYTOLOGICKÉ NÁTĚRY SEDIMENTU CENTRIFUGOVANÉ TEKUTI</t>
  </si>
  <si>
    <t>22</t>
  </si>
  <si>
    <t>407</t>
  </si>
  <si>
    <t>0093626</t>
  </si>
  <si>
    <t>ULTRAVIST 370</t>
  </si>
  <si>
    <t>0002087</t>
  </si>
  <si>
    <t>816</t>
  </si>
  <si>
    <t>94127</t>
  </si>
  <si>
    <t>ELEKTROFORÉZA NUKLEOVÝCH KYSELIN V POLYAKRYLAMIDU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</si>
  <si>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</si>
  <si>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</si>
  <si>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</si>
  <si>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</si>
  <si>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</si>
  <si>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</si>
  <si>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</si>
  <si>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</si>
  <si>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</si>
  <si>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</si>
  <si>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</si>
  <si>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</si>
  <si>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</si>
  <si>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</si>
  <si>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</si>
  <si>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</si>
  <si>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</si>
  <si>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</si>
  <si>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</si>
  <si>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</si>
  <si>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</si>
  <si>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</si>
  <si>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</si>
  <si>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</si>
  <si>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</si>
  <si>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</si>
  <si>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</si>
  <si>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</si>
  <si>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</si>
  <si>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</si>
  <si>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</si>
  <si>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</si>
  <si>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</si>
  <si>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</si>
  <si>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</si>
  <si>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</si>
  <si>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</si>
  <si>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</si>
  <si>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</si>
  <si>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</si>
  <si>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</si>
  <si>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</si>
  <si>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</si>
  <si>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</si>
  <si>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</si>
  <si>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</si>
  <si>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</si>
  <si>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</si>
  <si>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</si>
  <si>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</si>
  <si>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</si>
  <si>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</si>
  <si>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</si>
  <si>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</si>
  <si>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</si>
  <si>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</si>
  <si>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</si>
  <si>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</si>
  <si>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</si>
  <si>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</si>
  <si>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</si>
  <si>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96839</t>
  </si>
  <si>
    <t>FAKTOR XII - STANOVENÍ AKTIVITY</t>
  </si>
  <si>
    <t>96189</t>
  </si>
  <si>
    <t>FAKTOR VII - STANOVENÍ AKTIVITY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</si>
  <si>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</si>
  <si>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</si>
  <si>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</si>
  <si>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</si>
  <si>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</si>
  <si>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</si>
  <si>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</si>
  <si>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</si>
  <si>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</si>
  <si>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</si>
  <si>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</si>
  <si>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</si>
  <si>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</si>
  <si>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</si>
  <si>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</si>
  <si>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</si>
  <si>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</si>
  <si>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</si>
  <si>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</si>
  <si>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</si>
  <si>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</si>
  <si>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</si>
  <si>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</si>
  <si>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</si>
  <si>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</si>
  <si>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</si>
  <si>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</si>
  <si>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</si>
  <si>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</si>
  <si>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</si>
  <si>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</si>
  <si>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</si>
  <si>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</si>
  <si>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</si>
  <si>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</si>
  <si>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</si>
  <si>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</si>
  <si>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</si>
  <si>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</si>
  <si>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</si>
  <si>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81521</t>
  </si>
  <si>
    <t>LAKTÁT (KYSELINA MLÉČNÁ)</t>
  </si>
  <si>
    <t>81527</t>
  </si>
  <si>
    <t>CHOLESTEROL LDL</t>
  </si>
  <si>
    <t>81717</t>
  </si>
  <si>
    <t>STANOVENÍ KONCENTRACE PROTEINU S-100B (S-100BB, S-</t>
  </si>
  <si>
    <t>81731</t>
  </si>
  <si>
    <t>STANOVENÍ NATRIURETICKÝCH PEPTIDŮ V SÉRU A V PLAZM</t>
  </si>
  <si>
    <t>87421</t>
  </si>
  <si>
    <t>87433</t>
  </si>
  <si>
    <t>STANDARDNÍ CYTOLOGICKÉ BARVENÍ,  ZA 1-3 PREPARÁTY</t>
  </si>
  <si>
    <t>91171</t>
  </si>
  <si>
    <t>STANOVENÍ IgG ELISA</t>
  </si>
  <si>
    <t>91175</t>
  </si>
  <si>
    <t>STANOVENÍ IgM ELISA</t>
  </si>
  <si>
    <t>91481</t>
  </si>
  <si>
    <t>STANOVENÍ KONCENTRACE PROCALCITONINU</t>
  </si>
  <si>
    <t>93131</t>
  </si>
  <si>
    <t>KORTISOL</t>
  </si>
  <si>
    <t>93167</t>
  </si>
  <si>
    <t>NEURON - SPECIFICKÁ ENOLÁZA (NSE)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</si>
  <si>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</si>
  <si>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</si>
  <si>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</si>
  <si>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</si>
  <si>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</si>
  <si>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</si>
  <si>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</si>
  <si>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</si>
  <si>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</si>
  <si>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</si>
  <si>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</si>
  <si>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</si>
  <si>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</si>
  <si>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</si>
  <si>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</si>
  <si>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</si>
  <si>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</si>
  <si>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</si>
  <si>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</si>
  <si>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</si>
  <si>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</si>
  <si>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</si>
  <si>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</si>
  <si>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</si>
  <si>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</si>
  <si>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</si>
  <si>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</si>
  <si>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</si>
  <si>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</si>
  <si>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</si>
  <si>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</si>
  <si>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</si>
  <si>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</si>
  <si>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</si>
  <si>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</si>
  <si>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</si>
  <si>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</si>
  <si>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</si>
  <si>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</si>
  <si>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</si>
  <si>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</si>
  <si>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</si>
  <si>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</si>
  <si>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</si>
  <si>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</si>
  <si>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</si>
  <si>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</si>
  <si>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</si>
  <si>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</si>
  <si>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</si>
  <si>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</si>
  <si>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</si>
  <si>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</si>
  <si>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</si>
  <si>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</si>
  <si>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</si>
  <si>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</si>
  <si>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</si>
  <si>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</si>
  <si>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</si>
  <si>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</si>
  <si>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</si>
  <si>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</si>
  <si>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</si>
  <si>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</si>
  <si>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</si>
  <si>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</si>
  <si>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</si>
  <si>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</si>
  <si>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</si>
  <si>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</si>
  <si>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</si>
  <si>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</si>
  <si>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</si>
  <si>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</si>
  <si>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</si>
  <si>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81675</t>
  </si>
  <si>
    <t>MIKROALBUMINURIE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</si>
  <si>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</si>
  <si>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</si>
  <si>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</si>
  <si>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</si>
  <si>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</si>
  <si>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</si>
  <si>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</si>
  <si>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</si>
  <si>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</si>
  <si>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</si>
  <si>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</si>
  <si>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</si>
  <si>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</si>
  <si>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</si>
  <si>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</si>
  <si>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</si>
  <si>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</si>
  <si>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</si>
  <si>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</si>
  <si>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</si>
  <si>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</si>
  <si>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</si>
  <si>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</si>
  <si>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</si>
  <si>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813</t>
  </si>
  <si>
    <t>34</t>
  </si>
  <si>
    <t>0003132</t>
  </si>
  <si>
    <t>GADOVIST 1,0 MMOL/ML</t>
  </si>
  <si>
    <t>0022075</t>
  </si>
  <si>
    <t>IOMERON 400</t>
  </si>
  <si>
    <t>0042433</t>
  </si>
  <si>
    <t>VISIPAQUE 320 MG I/ML</t>
  </si>
  <si>
    <t>0045123</t>
  </si>
  <si>
    <t>0065978</t>
  </si>
  <si>
    <t>0077015</t>
  </si>
  <si>
    <t>0077017</t>
  </si>
  <si>
    <t>ULTRAVIST 300</t>
  </si>
  <si>
    <t>0077018</t>
  </si>
  <si>
    <t>0077019</t>
  </si>
  <si>
    <t>0077024</t>
  </si>
  <si>
    <t>0095607</t>
  </si>
  <si>
    <t>MICROPAQUE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</si>
  <si>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</si>
  <si>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</si>
  <si>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</si>
  <si>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</si>
  <si>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</si>
  <si>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</si>
  <si>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</si>
  <si>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</si>
  <si>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</si>
  <si>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</si>
  <si>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</si>
  <si>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</si>
  <si>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</si>
  <si>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</si>
  <si>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0049439</t>
  </si>
  <si>
    <t>STENTGRAFT ZENITH TX2 ZTEG-2P</t>
  </si>
  <si>
    <t>0050237</t>
  </si>
  <si>
    <t>DRÁT VODÍCÍ CHOICE PLUS</t>
  </si>
  <si>
    <t>0052140</t>
  </si>
  <si>
    <t>KATETR DILATAČNÍ PTA WANDA, SMASH</t>
  </si>
  <si>
    <t>0053563</t>
  </si>
  <si>
    <t>KATETR DIAGNOSTICKÝ TEMPO4F,5F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</si>
  <si>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</si>
  <si>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</si>
  <si>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</si>
  <si>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</si>
  <si>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</si>
  <si>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</si>
  <si>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</si>
  <si>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</si>
  <si>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</si>
  <si>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</si>
  <si>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</si>
  <si>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</si>
  <si>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</si>
  <si>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0057999</t>
  </si>
  <si>
    <t>SPIRÁLA GDC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</si>
  <si>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</si>
  <si>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</si>
  <si>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</si>
  <si>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</si>
  <si>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</si>
  <si>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</si>
  <si>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</si>
  <si>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622510</t>
  </si>
  <si>
    <t>0059795</t>
  </si>
  <si>
    <t>DRÁT VODÍCÍ ANGIODYN J3 FC-FS 150-0,35</t>
  </si>
  <si>
    <t>0075314</t>
  </si>
  <si>
    <t>JEHLA BIOPTICKÁ MN1610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</si>
  <si>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</si>
  <si>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</si>
  <si>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</si>
  <si>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</si>
  <si>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</si>
  <si>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</si>
  <si>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0141907</t>
  </si>
  <si>
    <t>STENT JÍC.BILIÁRNÍ,KOLOREK.DUODEN.TRACH.BRONCH.SX-</t>
  </si>
  <si>
    <t>0051237</t>
  </si>
  <si>
    <t>KATETR BALÓNKOVÝ PTA - STERLING OTW</t>
  </si>
  <si>
    <t>0056475</t>
  </si>
  <si>
    <t>STENTGRAFT PERIFERNÍ JOSTENT PHERIPERAL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</si>
  <si>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</si>
  <si>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</si>
  <si>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</si>
  <si>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</si>
  <si>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</si>
  <si>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</si>
  <si>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</si>
  <si>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</si>
  <si>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</si>
  <si>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</si>
  <si>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</si>
  <si>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</si>
  <si>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</si>
  <si>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</si>
  <si>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</si>
  <si>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</si>
  <si>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</si>
  <si>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</si>
  <si>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</si>
  <si>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</si>
  <si>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</si>
  <si>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</si>
  <si>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</si>
  <si>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</si>
  <si>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</si>
  <si>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</si>
  <si>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</si>
  <si>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</si>
  <si>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</si>
  <si>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</si>
  <si>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</si>
  <si>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</si>
  <si>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</si>
  <si>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</si>
  <si>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</si>
  <si>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</si>
  <si>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</si>
  <si>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</si>
  <si>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</si>
  <si>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</si>
  <si>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</si>
  <si>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</si>
  <si>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</si>
  <si>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</si>
  <si>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</si>
  <si>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</si>
  <si>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</si>
  <si>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</si>
  <si>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</si>
  <si>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</si>
  <si>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</si>
  <si>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</si>
  <si>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</si>
  <si>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</si>
  <si>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</si>
  <si>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</si>
  <si>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</si>
  <si>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</si>
  <si>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</si>
  <si>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</si>
  <si>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</si>
  <si>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</si>
  <si>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</si>
  <si>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</si>
  <si>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</si>
  <si>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</si>
  <si>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</si>
  <si>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</si>
  <si>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</si>
  <si>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89325</t>
  </si>
  <si>
    <t>PERKUTÁNNÍ DRENÁŽ ABSCESU, CYSTY EV. JINÉ DUTINY R</t>
  </si>
  <si>
    <t>89445</t>
  </si>
  <si>
    <t>ŽÍLY HORNÍ KONČETINY - FLEBOGRAFIE PERIFERNÍ, CELÝ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</si>
  <si>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</si>
  <si>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</si>
  <si>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</si>
  <si>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</si>
  <si>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</si>
  <si>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</si>
  <si>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</si>
  <si>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</si>
  <si>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</si>
  <si>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</si>
  <si>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</si>
  <si>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</si>
  <si>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</si>
  <si>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</si>
  <si>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</si>
  <si>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</si>
  <si>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</si>
  <si>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</si>
  <si>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</si>
  <si>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</si>
  <si>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</si>
  <si>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</si>
  <si>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</si>
  <si>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</si>
  <si>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</si>
  <si>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</si>
  <si>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</si>
  <si>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</si>
  <si>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</si>
  <si>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</si>
  <si>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</si>
  <si>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</si>
  <si>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</si>
  <si>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</si>
  <si>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</si>
  <si>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</si>
  <si>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</si>
  <si>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</si>
  <si>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</si>
  <si>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</si>
  <si>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</si>
  <si>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</si>
  <si>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</si>
  <si>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</si>
  <si>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</si>
  <si>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</si>
  <si>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</si>
  <si>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</si>
  <si>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</si>
  <si>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</si>
  <si>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</si>
  <si>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</si>
  <si>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</si>
  <si>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</si>
  <si>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</si>
  <si>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</si>
  <si>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</si>
  <si>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</si>
  <si>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</si>
  <si>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</si>
  <si>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</si>
  <si>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</si>
  <si>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</si>
  <si>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</si>
  <si>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</si>
  <si>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</si>
  <si>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</si>
  <si>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</si>
  <si>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</si>
  <si>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</si>
  <si>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</si>
  <si>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</si>
  <si>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</si>
  <si>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</si>
  <si>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</si>
  <si>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</si>
  <si>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</si>
  <si>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</si>
  <si>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</si>
  <si>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</si>
  <si>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</si>
  <si>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</si>
  <si>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</si>
  <si>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</si>
  <si>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</si>
  <si>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</si>
  <si>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</si>
  <si>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</si>
  <si>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</si>
  <si>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</si>
  <si>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</si>
  <si>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</si>
  <si>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</si>
  <si>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</si>
  <si>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</si>
  <si>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</si>
  <si>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</si>
  <si>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</si>
  <si>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</si>
  <si>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</si>
  <si>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</si>
  <si>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</si>
  <si>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</si>
  <si>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</si>
  <si>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</si>
  <si>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</si>
  <si>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</si>
  <si>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</si>
  <si>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</si>
  <si>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</si>
  <si>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</si>
  <si>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</si>
  <si>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</si>
  <si>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</si>
  <si>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</si>
  <si>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</si>
  <si>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</si>
  <si>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</si>
  <si>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</si>
  <si>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</si>
  <si>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</si>
  <si>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</si>
  <si>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</si>
  <si>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</si>
  <si>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</si>
  <si>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</si>
  <si>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82123</t>
  </si>
  <si>
    <t>PRŮKAZ  BAKTERIÁLNÍHO, VIROVÉHO, PARAZITÁRNÍHO EV.</t>
  </si>
  <si>
    <t>41</t>
  </si>
  <si>
    <t>86113</t>
  </si>
  <si>
    <t>STATIM CROSS - MATCH NEPŘÍBUZNÝCH DÁRCŮ JEDNODUCHÝ</t>
  </si>
  <si>
    <t>86121</t>
  </si>
  <si>
    <t>CROSS - MATCH NEPŘÍBUZNÝCH DÁRCŮ JEDNODUCHÝ SKUPIN</t>
  </si>
  <si>
    <t>86213</t>
  </si>
  <si>
    <t>URČOVÁNÍ HLA ANTIGENŮ I. TŘÍDY - KOMBINOVANÝ SET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</si>
  <si>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</si>
  <si>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</si>
  <si>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</si>
  <si>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</si>
  <si>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</si>
  <si>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</si>
  <si>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</si>
  <si>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</si>
  <si>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91277</t>
  </si>
  <si>
    <t>STANOVENÍ p-ANCA ELISA</t>
  </si>
  <si>
    <t>91317</t>
  </si>
  <si>
    <t>PRŮKAZ ANTINUKLEÁRNÍCH PROTILÁTEK - JINÉ SUBSTRÁTY</t>
  </si>
  <si>
    <t>91451</t>
  </si>
  <si>
    <t>STANOVENÍ OPSONOFAGOCYTÁRNÍHO INDEXU INGESCÍ MIKRO</t>
  </si>
  <si>
    <t>91501</t>
  </si>
  <si>
    <t>STANOVENÍ HLADIN REVMATOIDNÍHO FAKTORU (RF) NEFELO</t>
  </si>
  <si>
    <t>91557</t>
  </si>
  <si>
    <t>URČENÍ SPECIFICITY ANTI-HLA PROTILÁTEK V SÉRU METO</t>
  </si>
  <si>
    <t>94191</t>
  </si>
  <si>
    <t>FOTOGRAFIE GELU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</si>
  <si>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</si>
  <si>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</si>
  <si>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</si>
  <si>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</si>
  <si>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</si>
  <si>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</si>
  <si>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</si>
  <si>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</si>
  <si>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</si>
  <si>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</si>
  <si>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</si>
  <si>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</si>
  <si>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94193</t>
  </si>
  <si>
    <t>ELEKTROFORÉZA NUKLEOVÝCH KYSELIN</t>
  </si>
  <si>
    <t>91449</t>
  </si>
  <si>
    <t>STANOVENÍ FAGOCYTÁRNÍ AKTIVITY LEUKOCYTŮ INGESCÍ P</t>
  </si>
  <si>
    <t>91279</t>
  </si>
  <si>
    <t>STANOVENÍ c-ANCA ELISA</t>
  </si>
  <si>
    <t>91159</t>
  </si>
  <si>
    <t>STANOVENÍ C3 SLOŽKY KOMPLEMENTU</t>
  </si>
  <si>
    <t>91489</t>
  </si>
  <si>
    <t>IMUNOANALYTICKÉ STANOVENÍ AUTOPROTILÁTEK PROTI LKM</t>
  </si>
  <si>
    <t>86125</t>
  </si>
  <si>
    <t>STATIM - CROSS MATCH NEPŘÍBUZNÝCH DÁRCŮ JEDNODUCHÝ</t>
  </si>
  <si>
    <t>44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</si>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</sst>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2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2" xfId="0" applyNumberFormat="1" applyFont="1" applyBorder="1"/>
    <xf numFmtId="174" fontId="35" fillId="0" borderId="114" xfId="0" applyNumberFormat="1" applyFont="1" applyBorder="1"/>
    <xf numFmtId="174" fontId="42" fillId="4" borderId="16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65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6" xfId="0" applyNumberFormat="1" applyFont="1" applyBorder="1" applyAlignment="1">
      <alignment horizontal="right"/>
    </xf>
    <xf numFmtId="176" fontId="35" fillId="0" borderId="166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161" xfId="0" applyNumberFormat="1" applyFont="1" applyFill="1" applyBorder="1"/>
    <xf numFmtId="0" fontId="35" fillId="0" borderId="161" xfId="0" applyFont="1" applyFill="1" applyBorder="1"/>
    <xf numFmtId="9" fontId="35" fillId="0" borderId="161" xfId="0" applyNumberFormat="1" applyFont="1" applyFill="1" applyBorder="1"/>
    <xf numFmtId="9" fontId="35" fillId="0" borderId="168" xfId="0" applyNumberFormat="1" applyFont="1" applyFill="1" applyBorder="1"/>
    <xf numFmtId="0" fontId="42" fillId="0" borderId="167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9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9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12" fillId="0" borderId="153" xfId="0" applyNumberFormat="1" applyFont="1" applyBorder="1"/>
    <xf numFmtId="167" fontId="12" fillId="0" borderId="153" xfId="0" applyNumberFormat="1" applyFont="1" applyBorder="1"/>
    <xf numFmtId="167" fontId="12" fillId="0" borderId="170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70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3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1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0.32580937240393326</c:v>
                </c:pt>
                <c:pt idx="1">
                  <c:v>0.20438334656321031</c:v>
                </c:pt>
                <c:pt idx="2">
                  <c:v>0.26501119609653051</c:v>
                </c:pt>
                <c:pt idx="3">
                  <c:v>0.30310222228558226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218496"/>
        <c:axId val="9766223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0.3355304515441086</c:v>
                </c:pt>
                <c:pt idx="1">
                  <c:v>0.3355304515441086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441920"/>
        <c:axId val="1103443456"/>
      </c:scatterChart>
      <c:catAx>
        <c:axId val="90621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62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622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6218496"/>
        <c:crosses val="autoZero"/>
        <c:crossBetween val="between"/>
      </c:valAx>
      <c:valAx>
        <c:axId val="11034419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3443456"/>
        <c:crosses val="max"/>
        <c:crossBetween val="midCat"/>
      </c:valAx>
      <c:valAx>
        <c:axId val="1103443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34419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0.63723419236727219</c:v>
                </c:pt>
                <c:pt idx="1">
                  <c:v>0.56959093015016482</c:v>
                </c:pt>
                <c:pt idx="2">
                  <c:v>0.65246142542248342</c:v>
                </c:pt>
                <c:pt idx="3">
                  <c:v>0.65528353047510512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360448"/>
        <c:axId val="83436236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368256"/>
        <c:axId val="834369792"/>
      </c:scatterChart>
      <c:catAx>
        <c:axId val="83436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436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3623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34360448"/>
        <c:crosses val="autoZero"/>
        <c:crossBetween val="between"/>
      </c:valAx>
      <c:valAx>
        <c:axId val="8343682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34369792"/>
        <c:crosses val="max"/>
        <c:crossBetween val="midCat"/>
      </c:valAx>
      <c:valAx>
        <c:axId val="8343697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3436825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9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2066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3084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9" t="s">
        <v>3085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3134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3857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3863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3981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4592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4708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5307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2066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294</v>
      </c>
      <c r="G3" s="47">
        <f>SUBTOTAL(9,G6:G1048576)</f>
        <v>128986.90094990251</v>
      </c>
      <c r="H3" s="48">
        <f>IF(M3=0,0,G3/M3)</f>
        <v>4.6829573414422225E-2</v>
      </c>
      <c r="I3" s="47">
        <f>SUBTOTAL(9,I6:I1048576)</f>
        <v>5326.2</v>
      </c>
      <c r="J3" s="47">
        <f>SUBTOTAL(9,J6:J1048576)</f>
        <v>2625402.9331923425</v>
      </c>
      <c r="K3" s="48">
        <f>IF(M3=0,0,J3/M3)</f>
        <v>0.95317042658557782</v>
      </c>
      <c r="L3" s="47">
        <f>SUBTOTAL(9,L6:L1048576)</f>
        <v>5620.2</v>
      </c>
      <c r="M3" s="49">
        <f>SUBTOTAL(9,M6:M1048576)</f>
        <v>2754389.8341422449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554</v>
      </c>
      <c r="B6" s="625" t="s">
        <v>1983</v>
      </c>
      <c r="C6" s="625" t="s">
        <v>1427</v>
      </c>
      <c r="D6" s="625" t="s">
        <v>1428</v>
      </c>
      <c r="E6" s="625" t="s">
        <v>1429</v>
      </c>
      <c r="F6" s="628"/>
      <c r="G6" s="628"/>
      <c r="H6" s="646">
        <v>0</v>
      </c>
      <c r="I6" s="628">
        <v>860</v>
      </c>
      <c r="J6" s="628">
        <v>61007.731924879947</v>
      </c>
      <c r="K6" s="646">
        <v>1</v>
      </c>
      <c r="L6" s="628">
        <v>860</v>
      </c>
      <c r="M6" s="629">
        <v>61007.731924879947</v>
      </c>
    </row>
    <row r="7" spans="1:13" ht="14.4" customHeight="1" x14ac:dyDescent="0.3">
      <c r="A7" s="630" t="s">
        <v>554</v>
      </c>
      <c r="B7" s="631" t="s">
        <v>1984</v>
      </c>
      <c r="C7" s="631" t="s">
        <v>1423</v>
      </c>
      <c r="D7" s="631" t="s">
        <v>1424</v>
      </c>
      <c r="E7" s="631" t="s">
        <v>1425</v>
      </c>
      <c r="F7" s="634"/>
      <c r="G7" s="634"/>
      <c r="H7" s="647">
        <v>0</v>
      </c>
      <c r="I7" s="634">
        <v>18</v>
      </c>
      <c r="J7" s="634">
        <v>1335.9591223613825</v>
      </c>
      <c r="K7" s="647">
        <v>1</v>
      </c>
      <c r="L7" s="634">
        <v>18</v>
      </c>
      <c r="M7" s="635">
        <v>1335.9591223613825</v>
      </c>
    </row>
    <row r="8" spans="1:13" ht="14.4" customHeight="1" x14ac:dyDescent="0.3">
      <c r="A8" s="630" t="s">
        <v>554</v>
      </c>
      <c r="B8" s="631" t="s">
        <v>1985</v>
      </c>
      <c r="C8" s="631" t="s">
        <v>1420</v>
      </c>
      <c r="D8" s="631" t="s">
        <v>1421</v>
      </c>
      <c r="E8" s="631" t="s">
        <v>1316</v>
      </c>
      <c r="F8" s="634"/>
      <c r="G8" s="634"/>
      <c r="H8" s="647">
        <v>0</v>
      </c>
      <c r="I8" s="634">
        <v>47</v>
      </c>
      <c r="J8" s="634">
        <v>22238.732671278442</v>
      </c>
      <c r="K8" s="647">
        <v>1</v>
      </c>
      <c r="L8" s="634">
        <v>47</v>
      </c>
      <c r="M8" s="635">
        <v>22238.732671278442</v>
      </c>
    </row>
    <row r="9" spans="1:13" ht="14.4" customHeight="1" x14ac:dyDescent="0.3">
      <c r="A9" s="630" t="s">
        <v>554</v>
      </c>
      <c r="B9" s="631" t="s">
        <v>1986</v>
      </c>
      <c r="C9" s="631" t="s">
        <v>994</v>
      </c>
      <c r="D9" s="631" t="s">
        <v>1987</v>
      </c>
      <c r="E9" s="631" t="s">
        <v>1988</v>
      </c>
      <c r="F9" s="634"/>
      <c r="G9" s="634"/>
      <c r="H9" s="647">
        <v>0</v>
      </c>
      <c r="I9" s="634">
        <v>26</v>
      </c>
      <c r="J9" s="634">
        <v>10121.512660133265</v>
      </c>
      <c r="K9" s="647">
        <v>1</v>
      </c>
      <c r="L9" s="634">
        <v>26</v>
      </c>
      <c r="M9" s="635">
        <v>10121.512660133265</v>
      </c>
    </row>
    <row r="10" spans="1:13" ht="14.4" customHeight="1" x14ac:dyDescent="0.3">
      <c r="A10" s="630" t="s">
        <v>554</v>
      </c>
      <c r="B10" s="631" t="s">
        <v>1989</v>
      </c>
      <c r="C10" s="631" t="s">
        <v>1409</v>
      </c>
      <c r="D10" s="631" t="s">
        <v>1410</v>
      </c>
      <c r="E10" s="631" t="s">
        <v>1990</v>
      </c>
      <c r="F10" s="634"/>
      <c r="G10" s="634"/>
      <c r="H10" s="647">
        <v>0</v>
      </c>
      <c r="I10" s="634">
        <v>10</v>
      </c>
      <c r="J10" s="634">
        <v>34499.990799149135</v>
      </c>
      <c r="K10" s="647">
        <v>1</v>
      </c>
      <c r="L10" s="634">
        <v>10</v>
      </c>
      <c r="M10" s="635">
        <v>34499.990799149135</v>
      </c>
    </row>
    <row r="11" spans="1:13" ht="14.4" customHeight="1" x14ac:dyDescent="0.3">
      <c r="A11" s="630" t="s">
        <v>554</v>
      </c>
      <c r="B11" s="631" t="s">
        <v>1991</v>
      </c>
      <c r="C11" s="631" t="s">
        <v>1482</v>
      </c>
      <c r="D11" s="631" t="s">
        <v>1483</v>
      </c>
      <c r="E11" s="631" t="s">
        <v>1484</v>
      </c>
      <c r="F11" s="634"/>
      <c r="G11" s="634"/>
      <c r="H11" s="647">
        <v>0</v>
      </c>
      <c r="I11" s="634">
        <v>14</v>
      </c>
      <c r="J11" s="634">
        <v>452113.27</v>
      </c>
      <c r="K11" s="647">
        <v>1</v>
      </c>
      <c r="L11" s="634">
        <v>14</v>
      </c>
      <c r="M11" s="635">
        <v>452113.27</v>
      </c>
    </row>
    <row r="12" spans="1:13" ht="14.4" customHeight="1" x14ac:dyDescent="0.3">
      <c r="A12" s="630" t="s">
        <v>554</v>
      </c>
      <c r="B12" s="631" t="s">
        <v>1992</v>
      </c>
      <c r="C12" s="631" t="s">
        <v>1413</v>
      </c>
      <c r="D12" s="631" t="s">
        <v>1398</v>
      </c>
      <c r="E12" s="631" t="s">
        <v>1414</v>
      </c>
      <c r="F12" s="634"/>
      <c r="G12" s="634"/>
      <c r="H12" s="647">
        <v>0</v>
      </c>
      <c r="I12" s="634">
        <v>135</v>
      </c>
      <c r="J12" s="634">
        <v>18274.668623412053</v>
      </c>
      <c r="K12" s="647">
        <v>1</v>
      </c>
      <c r="L12" s="634">
        <v>135</v>
      </c>
      <c r="M12" s="635">
        <v>18274.668623412053</v>
      </c>
    </row>
    <row r="13" spans="1:13" ht="14.4" customHeight="1" x14ac:dyDescent="0.3">
      <c r="A13" s="630" t="s">
        <v>554</v>
      </c>
      <c r="B13" s="631" t="s">
        <v>1992</v>
      </c>
      <c r="C13" s="631" t="s">
        <v>1397</v>
      </c>
      <c r="D13" s="631" t="s">
        <v>1398</v>
      </c>
      <c r="E13" s="631" t="s">
        <v>1993</v>
      </c>
      <c r="F13" s="634"/>
      <c r="G13" s="634"/>
      <c r="H13" s="647">
        <v>0</v>
      </c>
      <c r="I13" s="634">
        <v>2</v>
      </c>
      <c r="J13" s="634">
        <v>189.34</v>
      </c>
      <c r="K13" s="647">
        <v>1</v>
      </c>
      <c r="L13" s="634">
        <v>2</v>
      </c>
      <c r="M13" s="635">
        <v>189.34</v>
      </c>
    </row>
    <row r="14" spans="1:13" ht="14.4" customHeight="1" x14ac:dyDescent="0.3">
      <c r="A14" s="630" t="s">
        <v>554</v>
      </c>
      <c r="B14" s="631" t="s">
        <v>1994</v>
      </c>
      <c r="C14" s="631" t="s">
        <v>1405</v>
      </c>
      <c r="D14" s="631" t="s">
        <v>1406</v>
      </c>
      <c r="E14" s="631" t="s">
        <v>1407</v>
      </c>
      <c r="F14" s="634"/>
      <c r="G14" s="634"/>
      <c r="H14" s="647">
        <v>0</v>
      </c>
      <c r="I14" s="634">
        <v>2</v>
      </c>
      <c r="J14" s="634">
        <v>91.280000000000015</v>
      </c>
      <c r="K14" s="647">
        <v>1</v>
      </c>
      <c r="L14" s="634">
        <v>2</v>
      </c>
      <c r="M14" s="635">
        <v>91.280000000000015</v>
      </c>
    </row>
    <row r="15" spans="1:13" ht="14.4" customHeight="1" x14ac:dyDescent="0.3">
      <c r="A15" s="630" t="s">
        <v>554</v>
      </c>
      <c r="B15" s="631" t="s">
        <v>1995</v>
      </c>
      <c r="C15" s="631" t="s">
        <v>1416</v>
      </c>
      <c r="D15" s="631" t="s">
        <v>1417</v>
      </c>
      <c r="E15" s="631" t="s">
        <v>1418</v>
      </c>
      <c r="F15" s="634"/>
      <c r="G15" s="634"/>
      <c r="H15" s="647">
        <v>0</v>
      </c>
      <c r="I15" s="634">
        <v>1</v>
      </c>
      <c r="J15" s="634">
        <v>26.060000000000006</v>
      </c>
      <c r="K15" s="647">
        <v>1</v>
      </c>
      <c r="L15" s="634">
        <v>1</v>
      </c>
      <c r="M15" s="635">
        <v>26.060000000000006</v>
      </c>
    </row>
    <row r="16" spans="1:13" ht="14.4" customHeight="1" x14ac:dyDescent="0.3">
      <c r="A16" s="630" t="s">
        <v>554</v>
      </c>
      <c r="B16" s="631" t="s">
        <v>1996</v>
      </c>
      <c r="C16" s="631" t="s">
        <v>1002</v>
      </c>
      <c r="D16" s="631" t="s">
        <v>1003</v>
      </c>
      <c r="E16" s="631" t="s">
        <v>1997</v>
      </c>
      <c r="F16" s="634"/>
      <c r="G16" s="634"/>
      <c r="H16" s="647">
        <v>0</v>
      </c>
      <c r="I16" s="634">
        <v>2</v>
      </c>
      <c r="J16" s="634">
        <v>159.88</v>
      </c>
      <c r="K16" s="647">
        <v>1</v>
      </c>
      <c r="L16" s="634">
        <v>2</v>
      </c>
      <c r="M16" s="635">
        <v>159.88</v>
      </c>
    </row>
    <row r="17" spans="1:13" ht="14.4" customHeight="1" x14ac:dyDescent="0.3">
      <c r="A17" s="630" t="s">
        <v>554</v>
      </c>
      <c r="B17" s="631" t="s">
        <v>1998</v>
      </c>
      <c r="C17" s="631" t="s">
        <v>1455</v>
      </c>
      <c r="D17" s="631" t="s">
        <v>1999</v>
      </c>
      <c r="E17" s="631" t="s">
        <v>2000</v>
      </c>
      <c r="F17" s="634"/>
      <c r="G17" s="634"/>
      <c r="H17" s="647">
        <v>0</v>
      </c>
      <c r="I17" s="634">
        <v>5</v>
      </c>
      <c r="J17" s="634">
        <v>7247.88</v>
      </c>
      <c r="K17" s="647">
        <v>1</v>
      </c>
      <c r="L17" s="634">
        <v>5</v>
      </c>
      <c r="M17" s="635">
        <v>7247.88</v>
      </c>
    </row>
    <row r="18" spans="1:13" ht="14.4" customHeight="1" x14ac:dyDescent="0.3">
      <c r="A18" s="630" t="s">
        <v>554</v>
      </c>
      <c r="B18" s="631" t="s">
        <v>2001</v>
      </c>
      <c r="C18" s="631" t="s">
        <v>1393</v>
      </c>
      <c r="D18" s="631" t="s">
        <v>2002</v>
      </c>
      <c r="E18" s="631" t="s">
        <v>2003</v>
      </c>
      <c r="F18" s="634"/>
      <c r="G18" s="634"/>
      <c r="H18" s="647">
        <v>0</v>
      </c>
      <c r="I18" s="634">
        <v>50</v>
      </c>
      <c r="J18" s="634">
        <v>1816.4999999999995</v>
      </c>
      <c r="K18" s="647">
        <v>1</v>
      </c>
      <c r="L18" s="634">
        <v>50</v>
      </c>
      <c r="M18" s="635">
        <v>1816.4999999999995</v>
      </c>
    </row>
    <row r="19" spans="1:13" ht="14.4" customHeight="1" x14ac:dyDescent="0.3">
      <c r="A19" s="630" t="s">
        <v>554</v>
      </c>
      <c r="B19" s="631" t="s">
        <v>2004</v>
      </c>
      <c r="C19" s="631" t="s">
        <v>610</v>
      </c>
      <c r="D19" s="631" t="s">
        <v>611</v>
      </c>
      <c r="E19" s="631" t="s">
        <v>612</v>
      </c>
      <c r="F19" s="634">
        <v>1</v>
      </c>
      <c r="G19" s="634">
        <v>64.729999999999976</v>
      </c>
      <c r="H19" s="647">
        <v>1</v>
      </c>
      <c r="I19" s="634"/>
      <c r="J19" s="634"/>
      <c r="K19" s="647">
        <v>0</v>
      </c>
      <c r="L19" s="634">
        <v>1</v>
      </c>
      <c r="M19" s="635">
        <v>64.729999999999976</v>
      </c>
    </row>
    <row r="20" spans="1:13" ht="14.4" customHeight="1" x14ac:dyDescent="0.3">
      <c r="A20" s="630" t="s">
        <v>554</v>
      </c>
      <c r="B20" s="631" t="s">
        <v>2004</v>
      </c>
      <c r="C20" s="631" t="s">
        <v>1401</v>
      </c>
      <c r="D20" s="631" t="s">
        <v>1402</v>
      </c>
      <c r="E20" s="631" t="s">
        <v>2005</v>
      </c>
      <c r="F20" s="634"/>
      <c r="G20" s="634"/>
      <c r="H20" s="647">
        <v>0</v>
      </c>
      <c r="I20" s="634">
        <v>2</v>
      </c>
      <c r="J20" s="634">
        <v>123.87999999999992</v>
      </c>
      <c r="K20" s="647">
        <v>1</v>
      </c>
      <c r="L20" s="634">
        <v>2</v>
      </c>
      <c r="M20" s="635">
        <v>123.87999999999992</v>
      </c>
    </row>
    <row r="21" spans="1:13" ht="14.4" customHeight="1" x14ac:dyDescent="0.3">
      <c r="A21" s="630" t="s">
        <v>554</v>
      </c>
      <c r="B21" s="631" t="s">
        <v>2006</v>
      </c>
      <c r="C21" s="631" t="s">
        <v>1706</v>
      </c>
      <c r="D21" s="631" t="s">
        <v>1707</v>
      </c>
      <c r="E21" s="631" t="s">
        <v>1708</v>
      </c>
      <c r="F21" s="634"/>
      <c r="G21" s="634"/>
      <c r="H21" s="647">
        <v>0</v>
      </c>
      <c r="I21" s="634">
        <v>11</v>
      </c>
      <c r="J21" s="634">
        <v>138297.12</v>
      </c>
      <c r="K21" s="647">
        <v>1</v>
      </c>
      <c r="L21" s="634">
        <v>11</v>
      </c>
      <c r="M21" s="635">
        <v>138297.12</v>
      </c>
    </row>
    <row r="22" spans="1:13" ht="14.4" customHeight="1" x14ac:dyDescent="0.3">
      <c r="A22" s="630" t="s">
        <v>554</v>
      </c>
      <c r="B22" s="631" t="s">
        <v>2007</v>
      </c>
      <c r="C22" s="631" t="s">
        <v>1676</v>
      </c>
      <c r="D22" s="631" t="s">
        <v>1677</v>
      </c>
      <c r="E22" s="631" t="s">
        <v>1678</v>
      </c>
      <c r="F22" s="634"/>
      <c r="G22" s="634"/>
      <c r="H22" s="647">
        <v>0</v>
      </c>
      <c r="I22" s="634">
        <v>266</v>
      </c>
      <c r="J22" s="634">
        <v>12195.167259586295</v>
      </c>
      <c r="K22" s="647">
        <v>1</v>
      </c>
      <c r="L22" s="634">
        <v>266</v>
      </c>
      <c r="M22" s="635">
        <v>12195.167259586295</v>
      </c>
    </row>
    <row r="23" spans="1:13" ht="14.4" customHeight="1" x14ac:dyDescent="0.3">
      <c r="A23" s="630" t="s">
        <v>554</v>
      </c>
      <c r="B23" s="631" t="s">
        <v>2008</v>
      </c>
      <c r="C23" s="631" t="s">
        <v>1691</v>
      </c>
      <c r="D23" s="631" t="s">
        <v>2009</v>
      </c>
      <c r="E23" s="631" t="s">
        <v>2010</v>
      </c>
      <c r="F23" s="634"/>
      <c r="G23" s="634"/>
      <c r="H23" s="647">
        <v>0</v>
      </c>
      <c r="I23" s="634">
        <v>100.4</v>
      </c>
      <c r="J23" s="634">
        <v>9507.9811886302487</v>
      </c>
      <c r="K23" s="647">
        <v>1</v>
      </c>
      <c r="L23" s="634">
        <v>100.4</v>
      </c>
      <c r="M23" s="635">
        <v>9507.9811886302487</v>
      </c>
    </row>
    <row r="24" spans="1:13" ht="14.4" customHeight="1" x14ac:dyDescent="0.3">
      <c r="A24" s="630" t="s">
        <v>554</v>
      </c>
      <c r="B24" s="631" t="s">
        <v>2011</v>
      </c>
      <c r="C24" s="631" t="s">
        <v>1688</v>
      </c>
      <c r="D24" s="631" t="s">
        <v>1689</v>
      </c>
      <c r="E24" s="631" t="s">
        <v>1610</v>
      </c>
      <c r="F24" s="634"/>
      <c r="G24" s="634"/>
      <c r="H24" s="647">
        <v>0</v>
      </c>
      <c r="I24" s="634">
        <v>4.8</v>
      </c>
      <c r="J24" s="634">
        <v>993.60000000000014</v>
      </c>
      <c r="K24" s="647">
        <v>1</v>
      </c>
      <c r="L24" s="634">
        <v>4.8</v>
      </c>
      <c r="M24" s="635">
        <v>993.60000000000014</v>
      </c>
    </row>
    <row r="25" spans="1:13" ht="14.4" customHeight="1" x14ac:dyDescent="0.3">
      <c r="A25" s="630" t="s">
        <v>554</v>
      </c>
      <c r="B25" s="631" t="s">
        <v>2012</v>
      </c>
      <c r="C25" s="631" t="s">
        <v>1695</v>
      </c>
      <c r="D25" s="631" t="s">
        <v>2013</v>
      </c>
      <c r="E25" s="631" t="s">
        <v>1678</v>
      </c>
      <c r="F25" s="634"/>
      <c r="G25" s="634"/>
      <c r="H25" s="647">
        <v>0</v>
      </c>
      <c r="I25" s="634">
        <v>52</v>
      </c>
      <c r="J25" s="634">
        <v>3911.4499652778013</v>
      </c>
      <c r="K25" s="647">
        <v>1</v>
      </c>
      <c r="L25" s="634">
        <v>52</v>
      </c>
      <c r="M25" s="635">
        <v>3911.4499652778013</v>
      </c>
    </row>
    <row r="26" spans="1:13" ht="14.4" customHeight="1" x14ac:dyDescent="0.3">
      <c r="A26" s="630" t="s">
        <v>554</v>
      </c>
      <c r="B26" s="631" t="s">
        <v>2014</v>
      </c>
      <c r="C26" s="631" t="s">
        <v>1577</v>
      </c>
      <c r="D26" s="631" t="s">
        <v>1578</v>
      </c>
      <c r="E26" s="631" t="s">
        <v>1274</v>
      </c>
      <c r="F26" s="634">
        <v>40</v>
      </c>
      <c r="G26" s="634">
        <v>1410.4</v>
      </c>
      <c r="H26" s="647">
        <v>1</v>
      </c>
      <c r="I26" s="634"/>
      <c r="J26" s="634"/>
      <c r="K26" s="647">
        <v>0</v>
      </c>
      <c r="L26" s="634">
        <v>40</v>
      </c>
      <c r="M26" s="635">
        <v>1410.4</v>
      </c>
    </row>
    <row r="27" spans="1:13" ht="14.4" customHeight="1" x14ac:dyDescent="0.3">
      <c r="A27" s="630" t="s">
        <v>554</v>
      </c>
      <c r="B27" s="631" t="s">
        <v>2015</v>
      </c>
      <c r="C27" s="631" t="s">
        <v>1709</v>
      </c>
      <c r="D27" s="631" t="s">
        <v>1710</v>
      </c>
      <c r="E27" s="631" t="s">
        <v>1711</v>
      </c>
      <c r="F27" s="634"/>
      <c r="G27" s="634"/>
      <c r="H27" s="647">
        <v>0</v>
      </c>
      <c r="I27" s="634">
        <v>28</v>
      </c>
      <c r="J27" s="634">
        <v>51282.111838250348</v>
      </c>
      <c r="K27" s="647">
        <v>1</v>
      </c>
      <c r="L27" s="634">
        <v>28</v>
      </c>
      <c r="M27" s="635">
        <v>51282.111838250348</v>
      </c>
    </row>
    <row r="28" spans="1:13" ht="14.4" customHeight="1" x14ac:dyDescent="0.3">
      <c r="A28" s="630" t="s">
        <v>554</v>
      </c>
      <c r="B28" s="631" t="s">
        <v>2016</v>
      </c>
      <c r="C28" s="631" t="s">
        <v>1684</v>
      </c>
      <c r="D28" s="631" t="s">
        <v>1685</v>
      </c>
      <c r="E28" s="631" t="s">
        <v>2017</v>
      </c>
      <c r="F28" s="634"/>
      <c r="G28" s="634"/>
      <c r="H28" s="647">
        <v>0</v>
      </c>
      <c r="I28" s="634">
        <v>358</v>
      </c>
      <c r="J28" s="634">
        <v>93696.61</v>
      </c>
      <c r="K28" s="647">
        <v>1</v>
      </c>
      <c r="L28" s="634">
        <v>358</v>
      </c>
      <c r="M28" s="635">
        <v>93696.61</v>
      </c>
    </row>
    <row r="29" spans="1:13" ht="14.4" customHeight="1" x14ac:dyDescent="0.3">
      <c r="A29" s="630" t="s">
        <v>554</v>
      </c>
      <c r="B29" s="631" t="s">
        <v>2018</v>
      </c>
      <c r="C29" s="631" t="s">
        <v>1672</v>
      </c>
      <c r="D29" s="631" t="s">
        <v>1703</v>
      </c>
      <c r="E29" s="631" t="s">
        <v>2019</v>
      </c>
      <c r="F29" s="634"/>
      <c r="G29" s="634"/>
      <c r="H29" s="647">
        <v>0</v>
      </c>
      <c r="I29" s="634">
        <v>44</v>
      </c>
      <c r="J29" s="634">
        <v>3898.4005048571562</v>
      </c>
      <c r="K29" s="647">
        <v>1</v>
      </c>
      <c r="L29" s="634">
        <v>44</v>
      </c>
      <c r="M29" s="635">
        <v>3898.4005048571562</v>
      </c>
    </row>
    <row r="30" spans="1:13" ht="14.4" customHeight="1" x14ac:dyDescent="0.3">
      <c r="A30" s="630" t="s">
        <v>554</v>
      </c>
      <c r="B30" s="631" t="s">
        <v>2018</v>
      </c>
      <c r="C30" s="631" t="s">
        <v>1702</v>
      </c>
      <c r="D30" s="631" t="s">
        <v>1703</v>
      </c>
      <c r="E30" s="631" t="s">
        <v>1704</v>
      </c>
      <c r="F30" s="634"/>
      <c r="G30" s="634"/>
      <c r="H30" s="647">
        <v>0</v>
      </c>
      <c r="I30" s="634">
        <v>10</v>
      </c>
      <c r="J30" s="634">
        <v>597.89869387606495</v>
      </c>
      <c r="K30" s="647">
        <v>1</v>
      </c>
      <c r="L30" s="634">
        <v>10</v>
      </c>
      <c r="M30" s="635">
        <v>597.89869387606495</v>
      </c>
    </row>
    <row r="31" spans="1:13" ht="14.4" customHeight="1" x14ac:dyDescent="0.3">
      <c r="A31" s="630" t="s">
        <v>554</v>
      </c>
      <c r="B31" s="631" t="s">
        <v>2020</v>
      </c>
      <c r="C31" s="631" t="s">
        <v>1699</v>
      </c>
      <c r="D31" s="631" t="s">
        <v>1700</v>
      </c>
      <c r="E31" s="631" t="s">
        <v>2021</v>
      </c>
      <c r="F31" s="634"/>
      <c r="G31" s="634"/>
      <c r="H31" s="647">
        <v>0</v>
      </c>
      <c r="I31" s="634">
        <v>92</v>
      </c>
      <c r="J31" s="634">
        <v>5007.5565683440136</v>
      </c>
      <c r="K31" s="647">
        <v>1</v>
      </c>
      <c r="L31" s="634">
        <v>92</v>
      </c>
      <c r="M31" s="635">
        <v>5007.5565683440136</v>
      </c>
    </row>
    <row r="32" spans="1:13" ht="14.4" customHeight="1" x14ac:dyDescent="0.3">
      <c r="A32" s="630" t="s">
        <v>554</v>
      </c>
      <c r="B32" s="631" t="s">
        <v>2022</v>
      </c>
      <c r="C32" s="631" t="s">
        <v>1680</v>
      </c>
      <c r="D32" s="631" t="s">
        <v>2023</v>
      </c>
      <c r="E32" s="631" t="s">
        <v>2021</v>
      </c>
      <c r="F32" s="634"/>
      <c r="G32" s="634"/>
      <c r="H32" s="647">
        <v>0</v>
      </c>
      <c r="I32" s="634">
        <v>10</v>
      </c>
      <c r="J32" s="634">
        <v>747.00198224303062</v>
      </c>
      <c r="K32" s="647">
        <v>1</v>
      </c>
      <c r="L32" s="634">
        <v>10</v>
      </c>
      <c r="M32" s="635">
        <v>747.00198224303062</v>
      </c>
    </row>
    <row r="33" spans="1:13" ht="14.4" customHeight="1" x14ac:dyDescent="0.3">
      <c r="A33" s="630" t="s">
        <v>554</v>
      </c>
      <c r="B33" s="631" t="s">
        <v>2024</v>
      </c>
      <c r="C33" s="631" t="s">
        <v>1616</v>
      </c>
      <c r="D33" s="631" t="s">
        <v>2025</v>
      </c>
      <c r="E33" s="631" t="s">
        <v>2026</v>
      </c>
      <c r="F33" s="634"/>
      <c r="G33" s="634"/>
      <c r="H33" s="647">
        <v>0</v>
      </c>
      <c r="I33" s="634">
        <v>84</v>
      </c>
      <c r="J33" s="634">
        <v>5390.9220642531236</v>
      </c>
      <c r="K33" s="647">
        <v>1</v>
      </c>
      <c r="L33" s="634">
        <v>84</v>
      </c>
      <c r="M33" s="635">
        <v>5390.9220642531236</v>
      </c>
    </row>
    <row r="34" spans="1:13" ht="14.4" customHeight="1" x14ac:dyDescent="0.3">
      <c r="A34" s="630" t="s">
        <v>554</v>
      </c>
      <c r="B34" s="631" t="s">
        <v>2024</v>
      </c>
      <c r="C34" s="631" t="s">
        <v>1620</v>
      </c>
      <c r="D34" s="631" t="s">
        <v>2027</v>
      </c>
      <c r="E34" s="631" t="s">
        <v>1274</v>
      </c>
      <c r="F34" s="634"/>
      <c r="G34" s="634"/>
      <c r="H34" s="647">
        <v>0</v>
      </c>
      <c r="I34" s="634">
        <v>10</v>
      </c>
      <c r="J34" s="634">
        <v>3238.5980086160598</v>
      </c>
      <c r="K34" s="647">
        <v>1</v>
      </c>
      <c r="L34" s="634">
        <v>10</v>
      </c>
      <c r="M34" s="635">
        <v>3238.5980086160598</v>
      </c>
    </row>
    <row r="35" spans="1:13" ht="14.4" customHeight="1" x14ac:dyDescent="0.3">
      <c r="A35" s="630" t="s">
        <v>554</v>
      </c>
      <c r="B35" s="631" t="s">
        <v>2028</v>
      </c>
      <c r="C35" s="631" t="s">
        <v>1733</v>
      </c>
      <c r="D35" s="631" t="s">
        <v>2029</v>
      </c>
      <c r="E35" s="631" t="s">
        <v>2030</v>
      </c>
      <c r="F35" s="634"/>
      <c r="G35" s="634"/>
      <c r="H35" s="647">
        <v>0</v>
      </c>
      <c r="I35" s="634">
        <v>613</v>
      </c>
      <c r="J35" s="634">
        <v>31989.945792631526</v>
      </c>
      <c r="K35" s="647">
        <v>1</v>
      </c>
      <c r="L35" s="634">
        <v>613</v>
      </c>
      <c r="M35" s="635">
        <v>31989.945792631526</v>
      </c>
    </row>
    <row r="36" spans="1:13" ht="14.4" customHeight="1" x14ac:dyDescent="0.3">
      <c r="A36" s="630" t="s">
        <v>554</v>
      </c>
      <c r="B36" s="631" t="s">
        <v>2031</v>
      </c>
      <c r="C36" s="631" t="s">
        <v>1736</v>
      </c>
      <c r="D36" s="631" t="s">
        <v>1737</v>
      </c>
      <c r="E36" s="631" t="s">
        <v>1738</v>
      </c>
      <c r="F36" s="634"/>
      <c r="G36" s="634"/>
      <c r="H36" s="647">
        <v>0</v>
      </c>
      <c r="I36" s="634">
        <v>42</v>
      </c>
      <c r="J36" s="634">
        <v>125890.00372925855</v>
      </c>
      <c r="K36" s="647">
        <v>1</v>
      </c>
      <c r="L36" s="634">
        <v>42</v>
      </c>
      <c r="M36" s="635">
        <v>125890.00372925855</v>
      </c>
    </row>
    <row r="37" spans="1:13" ht="14.4" customHeight="1" x14ac:dyDescent="0.3">
      <c r="A37" s="630" t="s">
        <v>554</v>
      </c>
      <c r="B37" s="631" t="s">
        <v>2032</v>
      </c>
      <c r="C37" s="631" t="s">
        <v>1740</v>
      </c>
      <c r="D37" s="631" t="s">
        <v>1741</v>
      </c>
      <c r="E37" s="631" t="s">
        <v>1742</v>
      </c>
      <c r="F37" s="634"/>
      <c r="G37" s="634"/>
      <c r="H37" s="647">
        <v>0</v>
      </c>
      <c r="I37" s="634">
        <v>27</v>
      </c>
      <c r="J37" s="634">
        <v>211704.60054582125</v>
      </c>
      <c r="K37" s="647">
        <v>1</v>
      </c>
      <c r="L37" s="634">
        <v>27</v>
      </c>
      <c r="M37" s="635">
        <v>211704.60054582125</v>
      </c>
    </row>
    <row r="38" spans="1:13" ht="14.4" customHeight="1" x14ac:dyDescent="0.3">
      <c r="A38" s="630" t="s">
        <v>554</v>
      </c>
      <c r="B38" s="631" t="s">
        <v>2033</v>
      </c>
      <c r="C38" s="631" t="s">
        <v>1475</v>
      </c>
      <c r="D38" s="631" t="s">
        <v>1476</v>
      </c>
      <c r="E38" s="631" t="s">
        <v>2034</v>
      </c>
      <c r="F38" s="634"/>
      <c r="G38" s="634"/>
      <c r="H38" s="647">
        <v>0</v>
      </c>
      <c r="I38" s="634">
        <v>1</v>
      </c>
      <c r="J38" s="634">
        <v>1062.7399999999998</v>
      </c>
      <c r="K38" s="647">
        <v>1</v>
      </c>
      <c r="L38" s="634">
        <v>1</v>
      </c>
      <c r="M38" s="635">
        <v>1062.7399999999998</v>
      </c>
    </row>
    <row r="39" spans="1:13" ht="14.4" customHeight="1" x14ac:dyDescent="0.3">
      <c r="A39" s="630" t="s">
        <v>554</v>
      </c>
      <c r="B39" s="631" t="s">
        <v>2035</v>
      </c>
      <c r="C39" s="631" t="s">
        <v>1471</v>
      </c>
      <c r="D39" s="631" t="s">
        <v>1472</v>
      </c>
      <c r="E39" s="631" t="s">
        <v>1144</v>
      </c>
      <c r="F39" s="634"/>
      <c r="G39" s="634"/>
      <c r="H39" s="647">
        <v>0</v>
      </c>
      <c r="I39" s="634">
        <v>2</v>
      </c>
      <c r="J39" s="634">
        <v>674.86</v>
      </c>
      <c r="K39" s="647">
        <v>1</v>
      </c>
      <c r="L39" s="634">
        <v>2</v>
      </c>
      <c r="M39" s="635">
        <v>674.86</v>
      </c>
    </row>
    <row r="40" spans="1:13" ht="14.4" customHeight="1" x14ac:dyDescent="0.3">
      <c r="A40" s="630" t="s">
        <v>554</v>
      </c>
      <c r="B40" s="631" t="s">
        <v>2036</v>
      </c>
      <c r="C40" s="631" t="s">
        <v>1459</v>
      </c>
      <c r="D40" s="631" t="s">
        <v>1460</v>
      </c>
      <c r="E40" s="631" t="s">
        <v>1461</v>
      </c>
      <c r="F40" s="634"/>
      <c r="G40" s="634"/>
      <c r="H40" s="647">
        <v>0</v>
      </c>
      <c r="I40" s="634">
        <v>140</v>
      </c>
      <c r="J40" s="634">
        <v>101203.07036804983</v>
      </c>
      <c r="K40" s="647">
        <v>1</v>
      </c>
      <c r="L40" s="634">
        <v>140</v>
      </c>
      <c r="M40" s="635">
        <v>101203.07036804983</v>
      </c>
    </row>
    <row r="41" spans="1:13" ht="14.4" customHeight="1" x14ac:dyDescent="0.3">
      <c r="A41" s="630" t="s">
        <v>554</v>
      </c>
      <c r="B41" s="631" t="s">
        <v>2036</v>
      </c>
      <c r="C41" s="631" t="s">
        <v>1451</v>
      </c>
      <c r="D41" s="631" t="s">
        <v>1452</v>
      </c>
      <c r="E41" s="631" t="s">
        <v>1453</v>
      </c>
      <c r="F41" s="634"/>
      <c r="G41" s="634"/>
      <c r="H41" s="647">
        <v>0</v>
      </c>
      <c r="I41" s="634">
        <v>40</v>
      </c>
      <c r="J41" s="634">
        <v>7691.2</v>
      </c>
      <c r="K41" s="647">
        <v>1</v>
      </c>
      <c r="L41" s="634">
        <v>40</v>
      </c>
      <c r="M41" s="635">
        <v>7691.2</v>
      </c>
    </row>
    <row r="42" spans="1:13" ht="14.4" customHeight="1" x14ac:dyDescent="0.3">
      <c r="A42" s="630" t="s">
        <v>554</v>
      </c>
      <c r="B42" s="631" t="s">
        <v>2037</v>
      </c>
      <c r="C42" s="631" t="s">
        <v>1431</v>
      </c>
      <c r="D42" s="631" t="s">
        <v>1432</v>
      </c>
      <c r="E42" s="631" t="s">
        <v>1433</v>
      </c>
      <c r="F42" s="634"/>
      <c r="G42" s="634"/>
      <c r="H42" s="647">
        <v>0</v>
      </c>
      <c r="I42" s="634">
        <v>33</v>
      </c>
      <c r="J42" s="634">
        <v>29373.301513758011</v>
      </c>
      <c r="K42" s="647">
        <v>1</v>
      </c>
      <c r="L42" s="634">
        <v>33</v>
      </c>
      <c r="M42" s="635">
        <v>29373.301513758011</v>
      </c>
    </row>
    <row r="43" spans="1:13" ht="14.4" customHeight="1" x14ac:dyDescent="0.3">
      <c r="A43" s="630" t="s">
        <v>554</v>
      </c>
      <c r="B43" s="631" t="s">
        <v>2038</v>
      </c>
      <c r="C43" s="631" t="s">
        <v>1463</v>
      </c>
      <c r="D43" s="631" t="s">
        <v>1464</v>
      </c>
      <c r="E43" s="631" t="s">
        <v>1465</v>
      </c>
      <c r="F43" s="634"/>
      <c r="G43" s="634"/>
      <c r="H43" s="647">
        <v>0</v>
      </c>
      <c r="I43" s="634">
        <v>89</v>
      </c>
      <c r="J43" s="634">
        <v>89403.041303974955</v>
      </c>
      <c r="K43" s="647">
        <v>1</v>
      </c>
      <c r="L43" s="634">
        <v>89</v>
      </c>
      <c r="M43" s="635">
        <v>89403.041303974955</v>
      </c>
    </row>
    <row r="44" spans="1:13" ht="14.4" customHeight="1" x14ac:dyDescent="0.3">
      <c r="A44" s="630" t="s">
        <v>554</v>
      </c>
      <c r="B44" s="631" t="s">
        <v>2039</v>
      </c>
      <c r="C44" s="631" t="s">
        <v>1443</v>
      </c>
      <c r="D44" s="631" t="s">
        <v>1444</v>
      </c>
      <c r="E44" s="631" t="s">
        <v>1445</v>
      </c>
      <c r="F44" s="634"/>
      <c r="G44" s="634"/>
      <c r="H44" s="647">
        <v>0</v>
      </c>
      <c r="I44" s="634">
        <v>2</v>
      </c>
      <c r="J44" s="634">
        <v>273.08</v>
      </c>
      <c r="K44" s="647">
        <v>1</v>
      </c>
      <c r="L44" s="634">
        <v>2</v>
      </c>
      <c r="M44" s="635">
        <v>273.08</v>
      </c>
    </row>
    <row r="45" spans="1:13" ht="14.4" customHeight="1" x14ac:dyDescent="0.3">
      <c r="A45" s="630" t="s">
        <v>554</v>
      </c>
      <c r="B45" s="631" t="s">
        <v>2040</v>
      </c>
      <c r="C45" s="631" t="s">
        <v>614</v>
      </c>
      <c r="D45" s="631" t="s">
        <v>615</v>
      </c>
      <c r="E45" s="631" t="s">
        <v>2041</v>
      </c>
      <c r="F45" s="634">
        <v>1</v>
      </c>
      <c r="G45" s="634">
        <v>997.44</v>
      </c>
      <c r="H45" s="647">
        <v>1</v>
      </c>
      <c r="I45" s="634"/>
      <c r="J45" s="634"/>
      <c r="K45" s="647">
        <v>0</v>
      </c>
      <c r="L45" s="634">
        <v>1</v>
      </c>
      <c r="M45" s="635">
        <v>997.44</v>
      </c>
    </row>
    <row r="46" spans="1:13" ht="14.4" customHeight="1" x14ac:dyDescent="0.3">
      <c r="A46" s="630" t="s">
        <v>554</v>
      </c>
      <c r="B46" s="631" t="s">
        <v>2040</v>
      </c>
      <c r="C46" s="631" t="s">
        <v>600</v>
      </c>
      <c r="D46" s="631" t="s">
        <v>601</v>
      </c>
      <c r="E46" s="631" t="s">
        <v>2042</v>
      </c>
      <c r="F46" s="634">
        <v>8</v>
      </c>
      <c r="G46" s="634">
        <v>31675.52</v>
      </c>
      <c r="H46" s="647">
        <v>1</v>
      </c>
      <c r="I46" s="634"/>
      <c r="J46" s="634"/>
      <c r="K46" s="647">
        <v>0</v>
      </c>
      <c r="L46" s="634">
        <v>8</v>
      </c>
      <c r="M46" s="635">
        <v>31675.52</v>
      </c>
    </row>
    <row r="47" spans="1:13" ht="14.4" customHeight="1" x14ac:dyDescent="0.3">
      <c r="A47" s="630" t="s">
        <v>554</v>
      </c>
      <c r="B47" s="631" t="s">
        <v>2043</v>
      </c>
      <c r="C47" s="631" t="s">
        <v>1439</v>
      </c>
      <c r="D47" s="631" t="s">
        <v>2044</v>
      </c>
      <c r="E47" s="631" t="s">
        <v>2045</v>
      </c>
      <c r="F47" s="634"/>
      <c r="G47" s="634"/>
      <c r="H47" s="647">
        <v>0</v>
      </c>
      <c r="I47" s="634">
        <v>1</v>
      </c>
      <c r="J47" s="634">
        <v>62.009999999999977</v>
      </c>
      <c r="K47" s="647">
        <v>1</v>
      </c>
      <c r="L47" s="634">
        <v>1</v>
      </c>
      <c r="M47" s="635">
        <v>62.009999999999977</v>
      </c>
    </row>
    <row r="48" spans="1:13" ht="14.4" customHeight="1" x14ac:dyDescent="0.3">
      <c r="A48" s="630" t="s">
        <v>554</v>
      </c>
      <c r="B48" s="631" t="s">
        <v>2046</v>
      </c>
      <c r="C48" s="631" t="s">
        <v>1447</v>
      </c>
      <c r="D48" s="631" t="s">
        <v>2047</v>
      </c>
      <c r="E48" s="631" t="s">
        <v>2048</v>
      </c>
      <c r="F48" s="634"/>
      <c r="G48" s="634"/>
      <c r="H48" s="647">
        <v>0</v>
      </c>
      <c r="I48" s="634">
        <v>2</v>
      </c>
      <c r="J48" s="634">
        <v>355.94</v>
      </c>
      <c r="K48" s="647">
        <v>1</v>
      </c>
      <c r="L48" s="634">
        <v>2</v>
      </c>
      <c r="M48" s="635">
        <v>355.94</v>
      </c>
    </row>
    <row r="49" spans="1:13" ht="14.4" customHeight="1" x14ac:dyDescent="0.3">
      <c r="A49" s="630" t="s">
        <v>554</v>
      </c>
      <c r="B49" s="631" t="s">
        <v>2046</v>
      </c>
      <c r="C49" s="631" t="s">
        <v>1467</v>
      </c>
      <c r="D49" s="631" t="s">
        <v>2049</v>
      </c>
      <c r="E49" s="631" t="s">
        <v>2050</v>
      </c>
      <c r="F49" s="634"/>
      <c r="G49" s="634"/>
      <c r="H49" s="647">
        <v>0</v>
      </c>
      <c r="I49" s="634">
        <v>5</v>
      </c>
      <c r="J49" s="634">
        <v>5200.8020919180726</v>
      </c>
      <c r="K49" s="647">
        <v>1</v>
      </c>
      <c r="L49" s="634">
        <v>5</v>
      </c>
      <c r="M49" s="635">
        <v>5200.8020919180726</v>
      </c>
    </row>
    <row r="50" spans="1:13" ht="14.4" customHeight="1" x14ac:dyDescent="0.3">
      <c r="A50" s="630" t="s">
        <v>554</v>
      </c>
      <c r="B50" s="631" t="s">
        <v>2046</v>
      </c>
      <c r="C50" s="631" t="s">
        <v>1435</v>
      </c>
      <c r="D50" s="631" t="s">
        <v>1436</v>
      </c>
      <c r="E50" s="631" t="s">
        <v>1437</v>
      </c>
      <c r="F50" s="634"/>
      <c r="G50" s="634"/>
      <c r="H50" s="647">
        <v>0</v>
      </c>
      <c r="I50" s="634">
        <v>2</v>
      </c>
      <c r="J50" s="634">
        <v>294.85979916949077</v>
      </c>
      <c r="K50" s="647">
        <v>1</v>
      </c>
      <c r="L50" s="634">
        <v>2</v>
      </c>
      <c r="M50" s="635">
        <v>294.85979916949077</v>
      </c>
    </row>
    <row r="51" spans="1:13" ht="14.4" customHeight="1" x14ac:dyDescent="0.3">
      <c r="A51" s="630" t="s">
        <v>554</v>
      </c>
      <c r="B51" s="631" t="s">
        <v>2051</v>
      </c>
      <c r="C51" s="631" t="s">
        <v>617</v>
      </c>
      <c r="D51" s="631" t="s">
        <v>618</v>
      </c>
      <c r="E51" s="631" t="s">
        <v>619</v>
      </c>
      <c r="F51" s="634">
        <v>3</v>
      </c>
      <c r="G51" s="634">
        <v>4117.7242071633527</v>
      </c>
      <c r="H51" s="647">
        <v>1</v>
      </c>
      <c r="I51" s="634"/>
      <c r="J51" s="634"/>
      <c r="K51" s="647">
        <v>0</v>
      </c>
      <c r="L51" s="634">
        <v>3</v>
      </c>
      <c r="M51" s="635">
        <v>4117.7242071633527</v>
      </c>
    </row>
    <row r="52" spans="1:13" ht="14.4" customHeight="1" x14ac:dyDescent="0.3">
      <c r="A52" s="630" t="s">
        <v>554</v>
      </c>
      <c r="B52" s="631" t="s">
        <v>2052</v>
      </c>
      <c r="C52" s="631" t="s">
        <v>607</v>
      </c>
      <c r="D52" s="631" t="s">
        <v>608</v>
      </c>
      <c r="E52" s="631" t="s">
        <v>609</v>
      </c>
      <c r="F52" s="634">
        <v>2</v>
      </c>
      <c r="G52" s="634">
        <v>297.45896900305002</v>
      </c>
      <c r="H52" s="647">
        <v>1</v>
      </c>
      <c r="I52" s="634"/>
      <c r="J52" s="634"/>
      <c r="K52" s="647">
        <v>0</v>
      </c>
      <c r="L52" s="634">
        <v>2</v>
      </c>
      <c r="M52" s="635">
        <v>297.45896900305002</v>
      </c>
    </row>
    <row r="53" spans="1:13" ht="14.4" customHeight="1" x14ac:dyDescent="0.3">
      <c r="A53" s="630" t="s">
        <v>554</v>
      </c>
      <c r="B53" s="631" t="s">
        <v>2053</v>
      </c>
      <c r="C53" s="631" t="s">
        <v>1479</v>
      </c>
      <c r="D53" s="631" t="s">
        <v>1480</v>
      </c>
      <c r="E53" s="631" t="s">
        <v>2054</v>
      </c>
      <c r="F53" s="634"/>
      <c r="G53" s="634"/>
      <c r="H53" s="647">
        <v>0</v>
      </c>
      <c r="I53" s="634">
        <v>1</v>
      </c>
      <c r="J53" s="634">
        <v>229.78932034680446</v>
      </c>
      <c r="K53" s="647">
        <v>1</v>
      </c>
      <c r="L53" s="634">
        <v>1</v>
      </c>
      <c r="M53" s="635">
        <v>229.78932034680446</v>
      </c>
    </row>
    <row r="54" spans="1:13" ht="14.4" customHeight="1" x14ac:dyDescent="0.3">
      <c r="A54" s="630" t="s">
        <v>554</v>
      </c>
      <c r="B54" s="631" t="s">
        <v>2055</v>
      </c>
      <c r="C54" s="631" t="s">
        <v>1493</v>
      </c>
      <c r="D54" s="631" t="s">
        <v>1494</v>
      </c>
      <c r="E54" s="631" t="s">
        <v>605</v>
      </c>
      <c r="F54" s="634">
        <v>30</v>
      </c>
      <c r="G54" s="634">
        <v>13283.4</v>
      </c>
      <c r="H54" s="647">
        <v>1</v>
      </c>
      <c r="I54" s="634"/>
      <c r="J54" s="634"/>
      <c r="K54" s="647">
        <v>0</v>
      </c>
      <c r="L54" s="634">
        <v>30</v>
      </c>
      <c r="M54" s="635">
        <v>13283.4</v>
      </c>
    </row>
    <row r="55" spans="1:13" ht="14.4" customHeight="1" x14ac:dyDescent="0.3">
      <c r="A55" s="630" t="s">
        <v>554</v>
      </c>
      <c r="B55" s="631" t="s">
        <v>2055</v>
      </c>
      <c r="C55" s="631" t="s">
        <v>1551</v>
      </c>
      <c r="D55" s="631" t="s">
        <v>2056</v>
      </c>
      <c r="E55" s="631" t="s">
        <v>605</v>
      </c>
      <c r="F55" s="634"/>
      <c r="G55" s="634"/>
      <c r="H55" s="647">
        <v>0</v>
      </c>
      <c r="I55" s="634">
        <v>34</v>
      </c>
      <c r="J55" s="634">
        <v>7351.4718118564761</v>
      </c>
      <c r="K55" s="647">
        <v>1</v>
      </c>
      <c r="L55" s="634">
        <v>34</v>
      </c>
      <c r="M55" s="635">
        <v>7351.4718118564761</v>
      </c>
    </row>
    <row r="56" spans="1:13" ht="14.4" customHeight="1" x14ac:dyDescent="0.3">
      <c r="A56" s="630" t="s">
        <v>554</v>
      </c>
      <c r="B56" s="631" t="s">
        <v>2055</v>
      </c>
      <c r="C56" s="631" t="s">
        <v>1555</v>
      </c>
      <c r="D56" s="631" t="s">
        <v>1556</v>
      </c>
      <c r="E56" s="631" t="s">
        <v>1557</v>
      </c>
      <c r="F56" s="634"/>
      <c r="G56" s="634"/>
      <c r="H56" s="647">
        <v>0</v>
      </c>
      <c r="I56" s="634">
        <v>1</v>
      </c>
      <c r="J56" s="634">
        <v>198.25998761276304</v>
      </c>
      <c r="K56" s="647">
        <v>1</v>
      </c>
      <c r="L56" s="634">
        <v>1</v>
      </c>
      <c r="M56" s="635">
        <v>198.25998761276304</v>
      </c>
    </row>
    <row r="57" spans="1:13" ht="14.4" customHeight="1" x14ac:dyDescent="0.3">
      <c r="A57" s="630" t="s">
        <v>554</v>
      </c>
      <c r="B57" s="631" t="s">
        <v>2055</v>
      </c>
      <c r="C57" s="631" t="s">
        <v>1491</v>
      </c>
      <c r="D57" s="631" t="s">
        <v>1492</v>
      </c>
      <c r="E57" s="631" t="s">
        <v>605</v>
      </c>
      <c r="F57" s="634">
        <v>7</v>
      </c>
      <c r="G57" s="634">
        <v>7934.6399999999994</v>
      </c>
      <c r="H57" s="647">
        <v>1</v>
      </c>
      <c r="I57" s="634"/>
      <c r="J57" s="634"/>
      <c r="K57" s="647">
        <v>0</v>
      </c>
      <c r="L57" s="634">
        <v>7</v>
      </c>
      <c r="M57" s="635">
        <v>7934.6399999999994</v>
      </c>
    </row>
    <row r="58" spans="1:13" ht="14.4" customHeight="1" x14ac:dyDescent="0.3">
      <c r="A58" s="630" t="s">
        <v>554</v>
      </c>
      <c r="B58" s="631" t="s">
        <v>2055</v>
      </c>
      <c r="C58" s="631" t="s">
        <v>1563</v>
      </c>
      <c r="D58" s="631" t="s">
        <v>2057</v>
      </c>
      <c r="E58" s="631" t="s">
        <v>1545</v>
      </c>
      <c r="F58" s="634"/>
      <c r="G58" s="634"/>
      <c r="H58" s="647">
        <v>0</v>
      </c>
      <c r="I58" s="634">
        <v>78</v>
      </c>
      <c r="J58" s="634">
        <v>16964.982378294957</v>
      </c>
      <c r="K58" s="647">
        <v>1</v>
      </c>
      <c r="L58" s="634">
        <v>78</v>
      </c>
      <c r="M58" s="635">
        <v>16964.982378294957</v>
      </c>
    </row>
    <row r="59" spans="1:13" ht="14.4" customHeight="1" x14ac:dyDescent="0.3">
      <c r="A59" s="630" t="s">
        <v>554</v>
      </c>
      <c r="B59" s="631" t="s">
        <v>2055</v>
      </c>
      <c r="C59" s="631" t="s">
        <v>1567</v>
      </c>
      <c r="D59" s="631" t="s">
        <v>1568</v>
      </c>
      <c r="E59" s="631" t="s">
        <v>1545</v>
      </c>
      <c r="F59" s="634"/>
      <c r="G59" s="634"/>
      <c r="H59" s="647">
        <v>0</v>
      </c>
      <c r="I59" s="634">
        <v>80</v>
      </c>
      <c r="J59" s="634">
        <v>31237.619781702146</v>
      </c>
      <c r="K59" s="647">
        <v>1</v>
      </c>
      <c r="L59" s="634">
        <v>80</v>
      </c>
      <c r="M59" s="635">
        <v>31237.619781702146</v>
      </c>
    </row>
    <row r="60" spans="1:13" ht="14.4" customHeight="1" x14ac:dyDescent="0.3">
      <c r="A60" s="630" t="s">
        <v>554</v>
      </c>
      <c r="B60" s="631" t="s">
        <v>2055</v>
      </c>
      <c r="C60" s="631" t="s">
        <v>1558</v>
      </c>
      <c r="D60" s="631" t="s">
        <v>1559</v>
      </c>
      <c r="E60" s="631" t="s">
        <v>1545</v>
      </c>
      <c r="F60" s="634"/>
      <c r="G60" s="634"/>
      <c r="H60" s="647">
        <v>0</v>
      </c>
      <c r="I60" s="634">
        <v>32</v>
      </c>
      <c r="J60" s="634">
        <v>13599.359148910458</v>
      </c>
      <c r="K60" s="647">
        <v>1</v>
      </c>
      <c r="L60" s="634">
        <v>32</v>
      </c>
      <c r="M60" s="635">
        <v>13599.359148910458</v>
      </c>
    </row>
    <row r="61" spans="1:13" ht="14.4" customHeight="1" x14ac:dyDescent="0.3">
      <c r="A61" s="630" t="s">
        <v>554</v>
      </c>
      <c r="B61" s="631" t="s">
        <v>2055</v>
      </c>
      <c r="C61" s="631" t="s">
        <v>1486</v>
      </c>
      <c r="D61" s="631" t="s">
        <v>1487</v>
      </c>
      <c r="E61" s="631" t="s">
        <v>605</v>
      </c>
      <c r="F61" s="634">
        <v>60</v>
      </c>
      <c r="G61" s="634">
        <v>6755.4000000000015</v>
      </c>
      <c r="H61" s="647">
        <v>1</v>
      </c>
      <c r="I61" s="634"/>
      <c r="J61" s="634"/>
      <c r="K61" s="647">
        <v>0</v>
      </c>
      <c r="L61" s="634">
        <v>60</v>
      </c>
      <c r="M61" s="635">
        <v>6755.4000000000015</v>
      </c>
    </row>
    <row r="62" spans="1:13" ht="14.4" customHeight="1" x14ac:dyDescent="0.3">
      <c r="A62" s="630" t="s">
        <v>554</v>
      </c>
      <c r="B62" s="631" t="s">
        <v>2055</v>
      </c>
      <c r="C62" s="631" t="s">
        <v>1560</v>
      </c>
      <c r="D62" s="631" t="s">
        <v>1561</v>
      </c>
      <c r="E62" s="631" t="s">
        <v>1545</v>
      </c>
      <c r="F62" s="634"/>
      <c r="G62" s="634"/>
      <c r="H62" s="647">
        <v>0</v>
      </c>
      <c r="I62" s="634">
        <v>64</v>
      </c>
      <c r="J62" s="634">
        <v>11735.674042564058</v>
      </c>
      <c r="K62" s="647">
        <v>1</v>
      </c>
      <c r="L62" s="634">
        <v>64</v>
      </c>
      <c r="M62" s="635">
        <v>11735.674042564058</v>
      </c>
    </row>
    <row r="63" spans="1:13" ht="14.4" customHeight="1" x14ac:dyDescent="0.3">
      <c r="A63" s="630" t="s">
        <v>554</v>
      </c>
      <c r="B63" s="631" t="s">
        <v>2055</v>
      </c>
      <c r="C63" s="631" t="s">
        <v>1547</v>
      </c>
      <c r="D63" s="631" t="s">
        <v>1548</v>
      </c>
      <c r="E63" s="631" t="s">
        <v>1545</v>
      </c>
      <c r="F63" s="634"/>
      <c r="G63" s="634"/>
      <c r="H63" s="647">
        <v>0</v>
      </c>
      <c r="I63" s="634">
        <v>62</v>
      </c>
      <c r="J63" s="634">
        <v>12833.986037893912</v>
      </c>
      <c r="K63" s="647">
        <v>1</v>
      </c>
      <c r="L63" s="634">
        <v>62</v>
      </c>
      <c r="M63" s="635">
        <v>12833.986037893912</v>
      </c>
    </row>
    <row r="64" spans="1:13" ht="14.4" customHeight="1" x14ac:dyDescent="0.3">
      <c r="A64" s="630" t="s">
        <v>554</v>
      </c>
      <c r="B64" s="631" t="s">
        <v>2055</v>
      </c>
      <c r="C64" s="631" t="s">
        <v>1543</v>
      </c>
      <c r="D64" s="631" t="s">
        <v>1544</v>
      </c>
      <c r="E64" s="631" t="s">
        <v>1545</v>
      </c>
      <c r="F64" s="634"/>
      <c r="G64" s="634"/>
      <c r="H64" s="647">
        <v>0</v>
      </c>
      <c r="I64" s="634">
        <v>50</v>
      </c>
      <c r="J64" s="634">
        <v>12648.492872736795</v>
      </c>
      <c r="K64" s="647">
        <v>1</v>
      </c>
      <c r="L64" s="634">
        <v>50</v>
      </c>
      <c r="M64" s="635">
        <v>12648.492872736795</v>
      </c>
    </row>
    <row r="65" spans="1:13" ht="14.4" customHeight="1" x14ac:dyDescent="0.3">
      <c r="A65" s="630" t="s">
        <v>554</v>
      </c>
      <c r="B65" s="631" t="s">
        <v>2055</v>
      </c>
      <c r="C65" s="631" t="s">
        <v>603</v>
      </c>
      <c r="D65" s="631" t="s">
        <v>604</v>
      </c>
      <c r="E65" s="631" t="s">
        <v>605</v>
      </c>
      <c r="F65" s="634">
        <v>60</v>
      </c>
      <c r="G65" s="634">
        <v>13301.277484882521</v>
      </c>
      <c r="H65" s="647">
        <v>1</v>
      </c>
      <c r="I65" s="634"/>
      <c r="J65" s="634"/>
      <c r="K65" s="647">
        <v>0</v>
      </c>
      <c r="L65" s="634">
        <v>60</v>
      </c>
      <c r="M65" s="635">
        <v>13301.277484882521</v>
      </c>
    </row>
    <row r="66" spans="1:13" ht="14.4" customHeight="1" x14ac:dyDescent="0.3">
      <c r="A66" s="630" t="s">
        <v>554</v>
      </c>
      <c r="B66" s="631" t="s">
        <v>2055</v>
      </c>
      <c r="C66" s="631" t="s">
        <v>1488</v>
      </c>
      <c r="D66" s="631" t="s">
        <v>1489</v>
      </c>
      <c r="E66" s="631" t="s">
        <v>605</v>
      </c>
      <c r="F66" s="634">
        <v>30</v>
      </c>
      <c r="G66" s="634">
        <v>4725.6000000000004</v>
      </c>
      <c r="H66" s="647">
        <v>1</v>
      </c>
      <c r="I66" s="634"/>
      <c r="J66" s="634"/>
      <c r="K66" s="647">
        <v>0</v>
      </c>
      <c r="L66" s="634">
        <v>30</v>
      </c>
      <c r="M66" s="635">
        <v>4725.6000000000004</v>
      </c>
    </row>
    <row r="67" spans="1:13" ht="14.4" customHeight="1" x14ac:dyDescent="0.3">
      <c r="A67" s="630" t="s">
        <v>554</v>
      </c>
      <c r="B67" s="631" t="s">
        <v>2055</v>
      </c>
      <c r="C67" s="631" t="s">
        <v>1495</v>
      </c>
      <c r="D67" s="631" t="s">
        <v>1496</v>
      </c>
      <c r="E67" s="631" t="s">
        <v>605</v>
      </c>
      <c r="F67" s="634">
        <v>30</v>
      </c>
      <c r="G67" s="634">
        <v>3869.3999999999996</v>
      </c>
      <c r="H67" s="647">
        <v>1</v>
      </c>
      <c r="I67" s="634"/>
      <c r="J67" s="634"/>
      <c r="K67" s="647">
        <v>0</v>
      </c>
      <c r="L67" s="634">
        <v>30</v>
      </c>
      <c r="M67" s="635">
        <v>3869.3999999999996</v>
      </c>
    </row>
    <row r="68" spans="1:13" ht="14.4" customHeight="1" x14ac:dyDescent="0.3">
      <c r="A68" s="630" t="s">
        <v>557</v>
      </c>
      <c r="B68" s="631" t="s">
        <v>2035</v>
      </c>
      <c r="C68" s="631" t="s">
        <v>1471</v>
      </c>
      <c r="D68" s="631" t="s">
        <v>1472</v>
      </c>
      <c r="E68" s="631" t="s">
        <v>1144</v>
      </c>
      <c r="F68" s="634"/>
      <c r="G68" s="634"/>
      <c r="H68" s="647">
        <v>0</v>
      </c>
      <c r="I68" s="634">
        <v>4</v>
      </c>
      <c r="J68" s="634">
        <v>1349.7234959486545</v>
      </c>
      <c r="K68" s="647">
        <v>1</v>
      </c>
      <c r="L68" s="634">
        <v>4</v>
      </c>
      <c r="M68" s="635">
        <v>1349.7234959486545</v>
      </c>
    </row>
    <row r="69" spans="1:13" ht="14.4" customHeight="1" x14ac:dyDescent="0.3">
      <c r="A69" s="630" t="s">
        <v>557</v>
      </c>
      <c r="B69" s="631" t="s">
        <v>2058</v>
      </c>
      <c r="C69" s="631" t="s">
        <v>1873</v>
      </c>
      <c r="D69" s="631" t="s">
        <v>1874</v>
      </c>
      <c r="E69" s="631" t="s">
        <v>1875</v>
      </c>
      <c r="F69" s="634"/>
      <c r="G69" s="634"/>
      <c r="H69" s="647">
        <v>0</v>
      </c>
      <c r="I69" s="634">
        <v>2</v>
      </c>
      <c r="J69" s="634">
        <v>1123.818160718361</v>
      </c>
      <c r="K69" s="647">
        <v>1</v>
      </c>
      <c r="L69" s="634">
        <v>2</v>
      </c>
      <c r="M69" s="635">
        <v>1123.818160718361</v>
      </c>
    </row>
    <row r="70" spans="1:13" ht="14.4" customHeight="1" x14ac:dyDescent="0.3">
      <c r="A70" s="630" t="s">
        <v>557</v>
      </c>
      <c r="B70" s="631" t="s">
        <v>2059</v>
      </c>
      <c r="C70" s="631" t="s">
        <v>1876</v>
      </c>
      <c r="D70" s="631" t="s">
        <v>1877</v>
      </c>
      <c r="E70" s="631" t="s">
        <v>1878</v>
      </c>
      <c r="F70" s="634"/>
      <c r="G70" s="634"/>
      <c r="H70" s="647">
        <v>0</v>
      </c>
      <c r="I70" s="634">
        <v>110</v>
      </c>
      <c r="J70" s="634">
        <v>318147.5</v>
      </c>
      <c r="K70" s="647">
        <v>1</v>
      </c>
      <c r="L70" s="634">
        <v>110</v>
      </c>
      <c r="M70" s="635">
        <v>318147.5</v>
      </c>
    </row>
    <row r="71" spans="1:13" ht="14.4" customHeight="1" x14ac:dyDescent="0.3">
      <c r="A71" s="630" t="s">
        <v>557</v>
      </c>
      <c r="B71" s="631" t="s">
        <v>2036</v>
      </c>
      <c r="C71" s="631" t="s">
        <v>1869</v>
      </c>
      <c r="D71" s="631" t="s">
        <v>1452</v>
      </c>
      <c r="E71" s="631" t="s">
        <v>1871</v>
      </c>
      <c r="F71" s="634"/>
      <c r="G71" s="634"/>
      <c r="H71" s="647">
        <v>0</v>
      </c>
      <c r="I71" s="634">
        <v>160</v>
      </c>
      <c r="J71" s="634">
        <v>13420.831548103852</v>
      </c>
      <c r="K71" s="647">
        <v>1</v>
      </c>
      <c r="L71" s="634">
        <v>160</v>
      </c>
      <c r="M71" s="635">
        <v>13420.831548103852</v>
      </c>
    </row>
    <row r="72" spans="1:13" ht="14.4" customHeight="1" x14ac:dyDescent="0.3">
      <c r="A72" s="630" t="s">
        <v>557</v>
      </c>
      <c r="B72" s="631" t="s">
        <v>2036</v>
      </c>
      <c r="C72" s="631" t="s">
        <v>1451</v>
      </c>
      <c r="D72" s="631" t="s">
        <v>1452</v>
      </c>
      <c r="E72" s="631" t="s">
        <v>1453</v>
      </c>
      <c r="F72" s="634"/>
      <c r="G72" s="634"/>
      <c r="H72" s="647">
        <v>0</v>
      </c>
      <c r="I72" s="634">
        <v>760</v>
      </c>
      <c r="J72" s="634">
        <v>146132.82430912735</v>
      </c>
      <c r="K72" s="647">
        <v>1</v>
      </c>
      <c r="L72" s="634">
        <v>760</v>
      </c>
      <c r="M72" s="635">
        <v>146132.82430912735</v>
      </c>
    </row>
    <row r="73" spans="1:13" ht="14.4" customHeight="1" x14ac:dyDescent="0.3">
      <c r="A73" s="630" t="s">
        <v>557</v>
      </c>
      <c r="B73" s="631" t="s">
        <v>2037</v>
      </c>
      <c r="C73" s="631" t="s">
        <v>1760</v>
      </c>
      <c r="D73" s="631" t="s">
        <v>2060</v>
      </c>
      <c r="E73" s="631" t="s">
        <v>1762</v>
      </c>
      <c r="F73" s="634">
        <v>1</v>
      </c>
      <c r="G73" s="634">
        <v>227.87358681567446</v>
      </c>
      <c r="H73" s="647">
        <v>1</v>
      </c>
      <c r="I73" s="634"/>
      <c r="J73" s="634"/>
      <c r="K73" s="647">
        <v>0</v>
      </c>
      <c r="L73" s="634">
        <v>1</v>
      </c>
      <c r="M73" s="635">
        <v>227.87358681567446</v>
      </c>
    </row>
    <row r="74" spans="1:13" ht="14.4" customHeight="1" x14ac:dyDescent="0.3">
      <c r="A74" s="630" t="s">
        <v>557</v>
      </c>
      <c r="B74" s="631" t="s">
        <v>2037</v>
      </c>
      <c r="C74" s="631" t="s">
        <v>1756</v>
      </c>
      <c r="D74" s="631" t="s">
        <v>1757</v>
      </c>
      <c r="E74" s="631" t="s">
        <v>1758</v>
      </c>
      <c r="F74" s="634">
        <v>1</v>
      </c>
      <c r="G74" s="634">
        <v>900.00070203790301</v>
      </c>
      <c r="H74" s="647">
        <v>1</v>
      </c>
      <c r="I74" s="634"/>
      <c r="J74" s="634"/>
      <c r="K74" s="647">
        <v>0</v>
      </c>
      <c r="L74" s="634">
        <v>1</v>
      </c>
      <c r="M74" s="635">
        <v>900.00070203790301</v>
      </c>
    </row>
    <row r="75" spans="1:13" ht="14.4" customHeight="1" x14ac:dyDescent="0.3">
      <c r="A75" s="630" t="s">
        <v>557</v>
      </c>
      <c r="B75" s="631" t="s">
        <v>2037</v>
      </c>
      <c r="C75" s="631" t="s">
        <v>1863</v>
      </c>
      <c r="D75" s="631" t="s">
        <v>1432</v>
      </c>
      <c r="E75" s="631" t="s">
        <v>1864</v>
      </c>
      <c r="F75" s="634"/>
      <c r="G75" s="634"/>
      <c r="H75" s="647">
        <v>0</v>
      </c>
      <c r="I75" s="634">
        <v>64</v>
      </c>
      <c r="J75" s="634">
        <v>17046.400000000005</v>
      </c>
      <c r="K75" s="647">
        <v>1</v>
      </c>
      <c r="L75" s="634">
        <v>64</v>
      </c>
      <c r="M75" s="635">
        <v>17046.400000000005</v>
      </c>
    </row>
    <row r="76" spans="1:13" ht="14.4" customHeight="1" x14ac:dyDescent="0.3">
      <c r="A76" s="630" t="s">
        <v>557</v>
      </c>
      <c r="B76" s="631" t="s">
        <v>2037</v>
      </c>
      <c r="C76" s="631" t="s">
        <v>1431</v>
      </c>
      <c r="D76" s="631" t="s">
        <v>1432</v>
      </c>
      <c r="E76" s="631" t="s">
        <v>1433</v>
      </c>
      <c r="F76" s="634"/>
      <c r="G76" s="634"/>
      <c r="H76" s="647">
        <v>0</v>
      </c>
      <c r="I76" s="634">
        <v>57</v>
      </c>
      <c r="J76" s="634">
        <v>50735.70018594087</v>
      </c>
      <c r="K76" s="647">
        <v>1</v>
      </c>
      <c r="L76" s="634">
        <v>57</v>
      </c>
      <c r="M76" s="635">
        <v>50735.70018594087</v>
      </c>
    </row>
    <row r="77" spans="1:13" ht="14.4" customHeight="1" x14ac:dyDescent="0.3">
      <c r="A77" s="630" t="s">
        <v>557</v>
      </c>
      <c r="B77" s="631" t="s">
        <v>2046</v>
      </c>
      <c r="C77" s="631" t="s">
        <v>1856</v>
      </c>
      <c r="D77" s="631" t="s">
        <v>1436</v>
      </c>
      <c r="E77" s="631" t="s">
        <v>1857</v>
      </c>
      <c r="F77" s="634"/>
      <c r="G77" s="634"/>
      <c r="H77" s="647">
        <v>0</v>
      </c>
      <c r="I77" s="634">
        <v>40</v>
      </c>
      <c r="J77" s="634">
        <v>5781.1982036236486</v>
      </c>
      <c r="K77" s="647">
        <v>1</v>
      </c>
      <c r="L77" s="634">
        <v>40</v>
      </c>
      <c r="M77" s="635">
        <v>5781.1982036236486</v>
      </c>
    </row>
    <row r="78" spans="1:13" ht="14.4" customHeight="1" x14ac:dyDescent="0.3">
      <c r="A78" s="630" t="s">
        <v>557</v>
      </c>
      <c r="B78" s="631" t="s">
        <v>2046</v>
      </c>
      <c r="C78" s="631" t="s">
        <v>1866</v>
      </c>
      <c r="D78" s="631" t="s">
        <v>2047</v>
      </c>
      <c r="E78" s="631" t="s">
        <v>2061</v>
      </c>
      <c r="F78" s="634"/>
      <c r="G78" s="634"/>
      <c r="H78" s="647">
        <v>0</v>
      </c>
      <c r="I78" s="634">
        <v>51</v>
      </c>
      <c r="J78" s="634">
        <v>7123.17</v>
      </c>
      <c r="K78" s="647">
        <v>1</v>
      </c>
      <c r="L78" s="634">
        <v>51</v>
      </c>
      <c r="M78" s="635">
        <v>7123.17</v>
      </c>
    </row>
    <row r="79" spans="1:13" ht="14.4" customHeight="1" x14ac:dyDescent="0.3">
      <c r="A79" s="630" t="s">
        <v>557</v>
      </c>
      <c r="B79" s="631" t="s">
        <v>2046</v>
      </c>
      <c r="C79" s="631" t="s">
        <v>1447</v>
      </c>
      <c r="D79" s="631" t="s">
        <v>2047</v>
      </c>
      <c r="E79" s="631" t="s">
        <v>2048</v>
      </c>
      <c r="F79" s="634"/>
      <c r="G79" s="634"/>
      <c r="H79" s="647">
        <v>0</v>
      </c>
      <c r="I79" s="634">
        <v>29</v>
      </c>
      <c r="J79" s="634">
        <v>5161.127904594603</v>
      </c>
      <c r="K79" s="647">
        <v>1</v>
      </c>
      <c r="L79" s="634">
        <v>29</v>
      </c>
      <c r="M79" s="635">
        <v>5161.127904594603</v>
      </c>
    </row>
    <row r="80" spans="1:13" ht="14.4" customHeight="1" x14ac:dyDescent="0.3">
      <c r="A80" s="630" t="s">
        <v>557</v>
      </c>
      <c r="B80" s="631" t="s">
        <v>2062</v>
      </c>
      <c r="C80" s="631" t="s">
        <v>1859</v>
      </c>
      <c r="D80" s="631" t="s">
        <v>1860</v>
      </c>
      <c r="E80" s="631" t="s">
        <v>2063</v>
      </c>
      <c r="F80" s="634"/>
      <c r="G80" s="634"/>
      <c r="H80" s="647">
        <v>0</v>
      </c>
      <c r="I80" s="634">
        <v>3</v>
      </c>
      <c r="J80" s="634">
        <v>158.42937345467024</v>
      </c>
      <c r="K80" s="647">
        <v>1</v>
      </c>
      <c r="L80" s="634">
        <v>3</v>
      </c>
      <c r="M80" s="635">
        <v>158.42937345467024</v>
      </c>
    </row>
    <row r="81" spans="1:13" ht="14.4" customHeight="1" x14ac:dyDescent="0.3">
      <c r="A81" s="630" t="s">
        <v>560</v>
      </c>
      <c r="B81" s="631" t="s">
        <v>2064</v>
      </c>
      <c r="C81" s="631" t="s">
        <v>1893</v>
      </c>
      <c r="D81" s="631" t="s">
        <v>1894</v>
      </c>
      <c r="E81" s="631" t="s">
        <v>1895</v>
      </c>
      <c r="F81" s="634"/>
      <c r="G81" s="634"/>
      <c r="H81" s="647">
        <v>0</v>
      </c>
      <c r="I81" s="634">
        <v>2</v>
      </c>
      <c r="J81" s="634">
        <v>761.0399999999994</v>
      </c>
      <c r="K81" s="647">
        <v>1</v>
      </c>
      <c r="L81" s="634">
        <v>2</v>
      </c>
      <c r="M81" s="635">
        <v>761.0399999999994</v>
      </c>
    </row>
    <row r="82" spans="1:13" ht="14.4" customHeight="1" x14ac:dyDescent="0.3">
      <c r="A82" s="630" t="s">
        <v>560</v>
      </c>
      <c r="B82" s="631" t="s">
        <v>1992</v>
      </c>
      <c r="C82" s="631" t="s">
        <v>1413</v>
      </c>
      <c r="D82" s="631" t="s">
        <v>1398</v>
      </c>
      <c r="E82" s="631" t="s">
        <v>1414</v>
      </c>
      <c r="F82" s="634"/>
      <c r="G82" s="634"/>
      <c r="H82" s="647">
        <v>0</v>
      </c>
      <c r="I82" s="634">
        <v>4</v>
      </c>
      <c r="J82" s="634">
        <v>541.36020081845209</v>
      </c>
      <c r="K82" s="647">
        <v>1</v>
      </c>
      <c r="L82" s="634">
        <v>4</v>
      </c>
      <c r="M82" s="635">
        <v>541.36020081845209</v>
      </c>
    </row>
    <row r="83" spans="1:13" ht="14.4" customHeight="1" x14ac:dyDescent="0.3">
      <c r="A83" s="630" t="s">
        <v>560</v>
      </c>
      <c r="B83" s="631" t="s">
        <v>2035</v>
      </c>
      <c r="C83" s="631" t="s">
        <v>1471</v>
      </c>
      <c r="D83" s="631" t="s">
        <v>1472</v>
      </c>
      <c r="E83" s="631" t="s">
        <v>1144</v>
      </c>
      <c r="F83" s="634"/>
      <c r="G83" s="634"/>
      <c r="H83" s="647">
        <v>0</v>
      </c>
      <c r="I83" s="634">
        <v>4</v>
      </c>
      <c r="J83" s="634">
        <v>1349.72</v>
      </c>
      <c r="K83" s="647">
        <v>1</v>
      </c>
      <c r="L83" s="634">
        <v>4</v>
      </c>
      <c r="M83" s="635">
        <v>1349.72</v>
      </c>
    </row>
    <row r="84" spans="1:13" ht="14.4" customHeight="1" x14ac:dyDescent="0.3">
      <c r="A84" s="630" t="s">
        <v>560</v>
      </c>
      <c r="B84" s="631" t="s">
        <v>2058</v>
      </c>
      <c r="C84" s="631" t="s">
        <v>1897</v>
      </c>
      <c r="D84" s="631" t="s">
        <v>1874</v>
      </c>
      <c r="E84" s="631" t="s">
        <v>1898</v>
      </c>
      <c r="F84" s="634"/>
      <c r="G84" s="634"/>
      <c r="H84" s="647">
        <v>0</v>
      </c>
      <c r="I84" s="634">
        <v>3</v>
      </c>
      <c r="J84" s="634">
        <v>696.72</v>
      </c>
      <c r="K84" s="647">
        <v>1</v>
      </c>
      <c r="L84" s="634">
        <v>3</v>
      </c>
      <c r="M84" s="635">
        <v>696.72</v>
      </c>
    </row>
    <row r="85" spans="1:13" ht="14.4" customHeight="1" x14ac:dyDescent="0.3">
      <c r="A85" s="630" t="s">
        <v>560</v>
      </c>
      <c r="B85" s="631" t="s">
        <v>2058</v>
      </c>
      <c r="C85" s="631" t="s">
        <v>1873</v>
      </c>
      <c r="D85" s="631" t="s">
        <v>1874</v>
      </c>
      <c r="E85" s="631" t="s">
        <v>1875</v>
      </c>
      <c r="F85" s="634"/>
      <c r="G85" s="634"/>
      <c r="H85" s="647">
        <v>0</v>
      </c>
      <c r="I85" s="634">
        <v>11</v>
      </c>
      <c r="J85" s="634">
        <v>8229.8208035918051</v>
      </c>
      <c r="K85" s="647">
        <v>1</v>
      </c>
      <c r="L85" s="634">
        <v>11</v>
      </c>
      <c r="M85" s="635">
        <v>8229.8208035918051</v>
      </c>
    </row>
    <row r="86" spans="1:13" ht="14.4" customHeight="1" x14ac:dyDescent="0.3">
      <c r="A86" s="630" t="s">
        <v>560</v>
      </c>
      <c r="B86" s="631" t="s">
        <v>2059</v>
      </c>
      <c r="C86" s="631" t="s">
        <v>1876</v>
      </c>
      <c r="D86" s="631" t="s">
        <v>1877</v>
      </c>
      <c r="E86" s="631" t="s">
        <v>1878</v>
      </c>
      <c r="F86" s="634"/>
      <c r="G86" s="634"/>
      <c r="H86" s="647">
        <v>0</v>
      </c>
      <c r="I86" s="634">
        <v>107</v>
      </c>
      <c r="J86" s="634">
        <v>309350</v>
      </c>
      <c r="K86" s="647">
        <v>1</v>
      </c>
      <c r="L86" s="634">
        <v>107</v>
      </c>
      <c r="M86" s="635">
        <v>309350</v>
      </c>
    </row>
    <row r="87" spans="1:13" ht="14.4" customHeight="1" x14ac:dyDescent="0.3">
      <c r="A87" s="630" t="s">
        <v>560</v>
      </c>
      <c r="B87" s="631" t="s">
        <v>2037</v>
      </c>
      <c r="C87" s="631" t="s">
        <v>1760</v>
      </c>
      <c r="D87" s="631" t="s">
        <v>2060</v>
      </c>
      <c r="E87" s="631" t="s">
        <v>1762</v>
      </c>
      <c r="F87" s="634">
        <v>1</v>
      </c>
      <c r="G87" s="634">
        <v>227.87360000000001</v>
      </c>
      <c r="H87" s="647">
        <v>1</v>
      </c>
      <c r="I87" s="634"/>
      <c r="J87" s="634"/>
      <c r="K87" s="647">
        <v>0</v>
      </c>
      <c r="L87" s="634">
        <v>1</v>
      </c>
      <c r="M87" s="635">
        <v>227.87360000000001</v>
      </c>
    </row>
    <row r="88" spans="1:13" ht="14.4" customHeight="1" x14ac:dyDescent="0.3">
      <c r="A88" s="630" t="s">
        <v>560</v>
      </c>
      <c r="B88" s="631" t="s">
        <v>2037</v>
      </c>
      <c r="C88" s="631" t="s">
        <v>1863</v>
      </c>
      <c r="D88" s="631" t="s">
        <v>1432</v>
      </c>
      <c r="E88" s="631" t="s">
        <v>1864</v>
      </c>
      <c r="F88" s="634"/>
      <c r="G88" s="634"/>
      <c r="H88" s="647">
        <v>0</v>
      </c>
      <c r="I88" s="634">
        <v>54</v>
      </c>
      <c r="J88" s="634">
        <v>14382.899817229776</v>
      </c>
      <c r="K88" s="647">
        <v>1</v>
      </c>
      <c r="L88" s="634">
        <v>54</v>
      </c>
      <c r="M88" s="635">
        <v>14382.899817229776</v>
      </c>
    </row>
    <row r="89" spans="1:13" ht="14.4" customHeight="1" x14ac:dyDescent="0.3">
      <c r="A89" s="630" t="s">
        <v>560</v>
      </c>
      <c r="B89" s="631" t="s">
        <v>2037</v>
      </c>
      <c r="C89" s="631" t="s">
        <v>1431</v>
      </c>
      <c r="D89" s="631" t="s">
        <v>1432</v>
      </c>
      <c r="E89" s="631" t="s">
        <v>1433</v>
      </c>
      <c r="F89" s="634"/>
      <c r="G89" s="634"/>
      <c r="H89" s="647">
        <v>0</v>
      </c>
      <c r="I89" s="634">
        <v>47</v>
      </c>
      <c r="J89" s="634">
        <v>41834.699600016633</v>
      </c>
      <c r="K89" s="647">
        <v>1</v>
      </c>
      <c r="L89" s="634">
        <v>47</v>
      </c>
      <c r="M89" s="635">
        <v>41834.699600016633</v>
      </c>
    </row>
    <row r="90" spans="1:13" ht="14.4" customHeight="1" x14ac:dyDescent="0.3">
      <c r="A90" s="630" t="s">
        <v>560</v>
      </c>
      <c r="B90" s="631" t="s">
        <v>2046</v>
      </c>
      <c r="C90" s="631" t="s">
        <v>1856</v>
      </c>
      <c r="D90" s="631" t="s">
        <v>1436</v>
      </c>
      <c r="E90" s="631" t="s">
        <v>1857</v>
      </c>
      <c r="F90" s="634"/>
      <c r="G90" s="634"/>
      <c r="H90" s="647">
        <v>0</v>
      </c>
      <c r="I90" s="634">
        <v>46</v>
      </c>
      <c r="J90" s="634">
        <v>6648.3852744950882</v>
      </c>
      <c r="K90" s="647">
        <v>1</v>
      </c>
      <c r="L90" s="634">
        <v>46</v>
      </c>
      <c r="M90" s="635">
        <v>6648.3852744950882</v>
      </c>
    </row>
    <row r="91" spans="1:13" ht="14.4" customHeight="1" x14ac:dyDescent="0.3">
      <c r="A91" s="630" t="s">
        <v>560</v>
      </c>
      <c r="B91" s="631" t="s">
        <v>2046</v>
      </c>
      <c r="C91" s="631" t="s">
        <v>1866</v>
      </c>
      <c r="D91" s="631" t="s">
        <v>2047</v>
      </c>
      <c r="E91" s="631" t="s">
        <v>2061</v>
      </c>
      <c r="F91" s="634"/>
      <c r="G91" s="634"/>
      <c r="H91" s="647">
        <v>0</v>
      </c>
      <c r="I91" s="634">
        <v>56</v>
      </c>
      <c r="J91" s="634">
        <v>7821.5199999999986</v>
      </c>
      <c r="K91" s="647">
        <v>1</v>
      </c>
      <c r="L91" s="634">
        <v>56</v>
      </c>
      <c r="M91" s="635">
        <v>7821.5199999999986</v>
      </c>
    </row>
    <row r="92" spans="1:13" ht="14.4" customHeight="1" x14ac:dyDescent="0.3">
      <c r="A92" s="630" t="s">
        <v>560</v>
      </c>
      <c r="B92" s="631" t="s">
        <v>2046</v>
      </c>
      <c r="C92" s="631" t="s">
        <v>1447</v>
      </c>
      <c r="D92" s="631" t="s">
        <v>2047</v>
      </c>
      <c r="E92" s="631" t="s">
        <v>2048</v>
      </c>
      <c r="F92" s="634"/>
      <c r="G92" s="634"/>
      <c r="H92" s="647">
        <v>0</v>
      </c>
      <c r="I92" s="634">
        <v>41</v>
      </c>
      <c r="J92" s="634">
        <v>7296.7683811242114</v>
      </c>
      <c r="K92" s="647">
        <v>1</v>
      </c>
      <c r="L92" s="634">
        <v>41</v>
      </c>
      <c r="M92" s="635">
        <v>7296.7683811242114</v>
      </c>
    </row>
    <row r="93" spans="1:13" ht="14.4" customHeight="1" x14ac:dyDescent="0.3">
      <c r="A93" s="630" t="s">
        <v>560</v>
      </c>
      <c r="B93" s="631" t="s">
        <v>2062</v>
      </c>
      <c r="C93" s="631" t="s">
        <v>1859</v>
      </c>
      <c r="D93" s="631" t="s">
        <v>1860</v>
      </c>
      <c r="E93" s="631" t="s">
        <v>2063</v>
      </c>
      <c r="F93" s="634"/>
      <c r="G93" s="634"/>
      <c r="H93" s="647">
        <v>0</v>
      </c>
      <c r="I93" s="634">
        <v>1</v>
      </c>
      <c r="J93" s="634">
        <v>52.810000000000016</v>
      </c>
      <c r="K93" s="647">
        <v>1</v>
      </c>
      <c r="L93" s="634">
        <v>1</v>
      </c>
      <c r="M93" s="635">
        <v>52.810000000000016</v>
      </c>
    </row>
    <row r="94" spans="1:13" ht="14.4" customHeight="1" x14ac:dyDescent="0.3">
      <c r="A94" s="630" t="s">
        <v>563</v>
      </c>
      <c r="B94" s="631" t="s">
        <v>2064</v>
      </c>
      <c r="C94" s="631" t="s">
        <v>1893</v>
      </c>
      <c r="D94" s="631" t="s">
        <v>1894</v>
      </c>
      <c r="E94" s="631" t="s">
        <v>1895</v>
      </c>
      <c r="F94" s="634"/>
      <c r="G94" s="634"/>
      <c r="H94" s="647">
        <v>0</v>
      </c>
      <c r="I94" s="634">
        <v>7</v>
      </c>
      <c r="J94" s="634">
        <v>2663.6415319053694</v>
      </c>
      <c r="K94" s="647">
        <v>1</v>
      </c>
      <c r="L94" s="634">
        <v>7</v>
      </c>
      <c r="M94" s="635">
        <v>2663.6415319053694</v>
      </c>
    </row>
    <row r="95" spans="1:13" ht="14.4" customHeight="1" x14ac:dyDescent="0.3">
      <c r="A95" s="630" t="s">
        <v>563</v>
      </c>
      <c r="B95" s="631" t="s">
        <v>2065</v>
      </c>
      <c r="C95" s="631" t="s">
        <v>1908</v>
      </c>
      <c r="D95" s="631" t="s">
        <v>1909</v>
      </c>
      <c r="E95" s="631" t="s">
        <v>1910</v>
      </c>
      <c r="F95" s="634"/>
      <c r="G95" s="634"/>
      <c r="H95" s="647">
        <v>0</v>
      </c>
      <c r="I95" s="634">
        <v>2</v>
      </c>
      <c r="J95" s="634">
        <v>117.76</v>
      </c>
      <c r="K95" s="647">
        <v>1</v>
      </c>
      <c r="L95" s="634">
        <v>2</v>
      </c>
      <c r="M95" s="635">
        <v>117.76</v>
      </c>
    </row>
    <row r="96" spans="1:13" ht="14.4" customHeight="1" x14ac:dyDescent="0.3">
      <c r="A96" s="630" t="s">
        <v>566</v>
      </c>
      <c r="B96" s="631" t="s">
        <v>2064</v>
      </c>
      <c r="C96" s="631" t="s">
        <v>1893</v>
      </c>
      <c r="D96" s="631" t="s">
        <v>1894</v>
      </c>
      <c r="E96" s="631" t="s">
        <v>1895</v>
      </c>
      <c r="F96" s="634"/>
      <c r="G96" s="634"/>
      <c r="H96" s="647">
        <v>0</v>
      </c>
      <c r="I96" s="634">
        <v>1</v>
      </c>
      <c r="J96" s="634">
        <v>380.52</v>
      </c>
      <c r="K96" s="647">
        <v>1</v>
      </c>
      <c r="L96" s="634">
        <v>1</v>
      </c>
      <c r="M96" s="635">
        <v>380.52</v>
      </c>
    </row>
    <row r="97" spans="1:13" ht="14.4" customHeight="1" x14ac:dyDescent="0.3">
      <c r="A97" s="630" t="s">
        <v>566</v>
      </c>
      <c r="B97" s="631" t="s">
        <v>2059</v>
      </c>
      <c r="C97" s="631" t="s">
        <v>1912</v>
      </c>
      <c r="D97" s="631" t="s">
        <v>1913</v>
      </c>
      <c r="E97" s="631" t="s">
        <v>1914</v>
      </c>
      <c r="F97" s="634">
        <v>10</v>
      </c>
      <c r="G97" s="634">
        <v>37147.300000000003</v>
      </c>
      <c r="H97" s="647">
        <v>1</v>
      </c>
      <c r="I97" s="634"/>
      <c r="J97" s="634"/>
      <c r="K97" s="647">
        <v>0</v>
      </c>
      <c r="L97" s="634">
        <v>10</v>
      </c>
      <c r="M97" s="635">
        <v>37147.300000000003</v>
      </c>
    </row>
    <row r="98" spans="1:13" ht="14.4" customHeight="1" x14ac:dyDescent="0.3">
      <c r="A98" s="630" t="s">
        <v>566</v>
      </c>
      <c r="B98" s="631" t="s">
        <v>2037</v>
      </c>
      <c r="C98" s="631" t="s">
        <v>1760</v>
      </c>
      <c r="D98" s="631" t="s">
        <v>2060</v>
      </c>
      <c r="E98" s="631" t="s">
        <v>1762</v>
      </c>
      <c r="F98" s="634">
        <v>9</v>
      </c>
      <c r="G98" s="634">
        <v>2050.8624</v>
      </c>
      <c r="H98" s="647">
        <v>1</v>
      </c>
      <c r="I98" s="634"/>
      <c r="J98" s="634"/>
      <c r="K98" s="647">
        <v>0</v>
      </c>
      <c r="L98" s="634">
        <v>9</v>
      </c>
      <c r="M98" s="635">
        <v>2050.8624</v>
      </c>
    </row>
    <row r="99" spans="1:13" ht="14.4" customHeight="1" x14ac:dyDescent="0.3">
      <c r="A99" s="630" t="s">
        <v>566</v>
      </c>
      <c r="B99" s="631" t="s">
        <v>2037</v>
      </c>
      <c r="C99" s="631" t="s">
        <v>1863</v>
      </c>
      <c r="D99" s="631" t="s">
        <v>1432</v>
      </c>
      <c r="E99" s="631" t="s">
        <v>1864</v>
      </c>
      <c r="F99" s="634"/>
      <c r="G99" s="634"/>
      <c r="H99" s="647">
        <v>0</v>
      </c>
      <c r="I99" s="634">
        <v>4</v>
      </c>
      <c r="J99" s="634">
        <v>1065.4000000000001</v>
      </c>
      <c r="K99" s="647">
        <v>1</v>
      </c>
      <c r="L99" s="634">
        <v>4</v>
      </c>
      <c r="M99" s="635">
        <v>1065.4000000000001</v>
      </c>
    </row>
    <row r="100" spans="1:13" ht="14.4" customHeight="1" x14ac:dyDescent="0.3">
      <c r="A100" s="630" t="s">
        <v>566</v>
      </c>
      <c r="B100" s="631" t="s">
        <v>2037</v>
      </c>
      <c r="C100" s="631" t="s">
        <v>1431</v>
      </c>
      <c r="D100" s="631" t="s">
        <v>1432</v>
      </c>
      <c r="E100" s="631" t="s">
        <v>1433</v>
      </c>
      <c r="F100" s="634"/>
      <c r="G100" s="634"/>
      <c r="H100" s="647">
        <v>0</v>
      </c>
      <c r="I100" s="634">
        <v>6</v>
      </c>
      <c r="J100" s="634">
        <v>5340.6</v>
      </c>
      <c r="K100" s="647">
        <v>1</v>
      </c>
      <c r="L100" s="634">
        <v>6</v>
      </c>
      <c r="M100" s="635">
        <v>5340.6</v>
      </c>
    </row>
    <row r="101" spans="1:13" ht="14.4" customHeight="1" thickBot="1" x14ac:dyDescent="0.35">
      <c r="A101" s="636" t="s">
        <v>566</v>
      </c>
      <c r="B101" s="637" t="s">
        <v>2046</v>
      </c>
      <c r="C101" s="637" t="s">
        <v>1866</v>
      </c>
      <c r="D101" s="637" t="s">
        <v>2047</v>
      </c>
      <c r="E101" s="637" t="s">
        <v>2061</v>
      </c>
      <c r="F101" s="640"/>
      <c r="G101" s="640"/>
      <c r="H101" s="648">
        <v>0</v>
      </c>
      <c r="I101" s="640">
        <v>5</v>
      </c>
      <c r="J101" s="640">
        <v>698.34999999999991</v>
      </c>
      <c r="K101" s="648">
        <v>1</v>
      </c>
      <c r="L101" s="640">
        <v>5</v>
      </c>
      <c r="M101" s="641">
        <v>698.34999999999991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7</v>
      </c>
      <c r="B5" s="615" t="s">
        <v>1919</v>
      </c>
      <c r="C5" s="618">
        <v>3511050.7499999995</v>
      </c>
      <c r="D5" s="618">
        <v>1237.5</v>
      </c>
      <c r="E5" s="618">
        <v>1934217.4900000002</v>
      </c>
      <c r="F5" s="663">
        <v>0.55089419883776969</v>
      </c>
      <c r="G5" s="618">
        <v>697</v>
      </c>
      <c r="H5" s="663">
        <v>0.5632323232323232</v>
      </c>
      <c r="I5" s="618">
        <v>1576833.2599999991</v>
      </c>
      <c r="J5" s="663">
        <v>0.4491058011622302</v>
      </c>
      <c r="K5" s="618">
        <v>540.5</v>
      </c>
      <c r="L5" s="663">
        <v>0.43676767676767675</v>
      </c>
      <c r="M5" s="618" t="s">
        <v>74</v>
      </c>
      <c r="N5" s="280"/>
    </row>
    <row r="6" spans="1:14" ht="14.4" customHeight="1" x14ac:dyDescent="0.3">
      <c r="A6" s="614">
        <v>7</v>
      </c>
      <c r="B6" s="615" t="s">
        <v>2067</v>
      </c>
      <c r="C6" s="618">
        <v>3509071.8099999996</v>
      </c>
      <c r="D6" s="618">
        <v>1236.5</v>
      </c>
      <c r="E6" s="618">
        <v>1934217.4900000002</v>
      </c>
      <c r="F6" s="663">
        <v>0.55120487545679508</v>
      </c>
      <c r="G6" s="618">
        <v>697</v>
      </c>
      <c r="H6" s="663">
        <v>0.56368782854832189</v>
      </c>
      <c r="I6" s="618">
        <v>1574854.3199999991</v>
      </c>
      <c r="J6" s="663">
        <v>0.44879512454320486</v>
      </c>
      <c r="K6" s="618">
        <v>539.5</v>
      </c>
      <c r="L6" s="663">
        <v>0.43631217145167811</v>
      </c>
      <c r="M6" s="618" t="s">
        <v>1</v>
      </c>
      <c r="N6" s="280"/>
    </row>
    <row r="7" spans="1:14" ht="14.4" customHeight="1" x14ac:dyDescent="0.3">
      <c r="A7" s="614">
        <v>7</v>
      </c>
      <c r="B7" s="615" t="s">
        <v>2068</v>
      </c>
      <c r="C7" s="618">
        <v>1978.94</v>
      </c>
      <c r="D7" s="618">
        <v>1</v>
      </c>
      <c r="E7" s="618" t="s">
        <v>546</v>
      </c>
      <c r="F7" s="663">
        <v>0</v>
      </c>
      <c r="G7" s="618" t="s">
        <v>546</v>
      </c>
      <c r="H7" s="663">
        <v>0</v>
      </c>
      <c r="I7" s="618">
        <v>1978.94</v>
      </c>
      <c r="J7" s="663">
        <v>1</v>
      </c>
      <c r="K7" s="618">
        <v>1</v>
      </c>
      <c r="L7" s="663">
        <v>1</v>
      </c>
      <c r="M7" s="618" t="s">
        <v>1</v>
      </c>
      <c r="N7" s="280"/>
    </row>
    <row r="8" spans="1:14" ht="14.4" customHeight="1" x14ac:dyDescent="0.3">
      <c r="A8" s="614" t="s">
        <v>2069</v>
      </c>
      <c r="B8" s="615" t="s">
        <v>3</v>
      </c>
      <c r="C8" s="618">
        <v>3511050.7499999995</v>
      </c>
      <c r="D8" s="618">
        <v>1237.5</v>
      </c>
      <c r="E8" s="618">
        <v>1934217.4900000002</v>
      </c>
      <c r="F8" s="663">
        <v>0.55089419883776969</v>
      </c>
      <c r="G8" s="618">
        <v>697</v>
      </c>
      <c r="H8" s="663">
        <v>0.5632323232323232</v>
      </c>
      <c r="I8" s="618">
        <v>1576833.2599999991</v>
      </c>
      <c r="J8" s="663">
        <v>0.4491058011622302</v>
      </c>
      <c r="K8" s="618">
        <v>540.5</v>
      </c>
      <c r="L8" s="663">
        <v>0.43676767676767675</v>
      </c>
      <c r="M8" s="618" t="s">
        <v>548</v>
      </c>
      <c r="N8" s="280"/>
    </row>
    <row r="10" spans="1:14" ht="14.4" customHeight="1" x14ac:dyDescent="0.3">
      <c r="A10" s="614">
        <v>7</v>
      </c>
      <c r="B10" s="615" t="s">
        <v>1919</v>
      </c>
      <c r="C10" s="618" t="s">
        <v>546</v>
      </c>
      <c r="D10" s="618" t="s">
        <v>546</v>
      </c>
      <c r="E10" s="618" t="s">
        <v>546</v>
      </c>
      <c r="F10" s="663" t="s">
        <v>546</v>
      </c>
      <c r="G10" s="618" t="s">
        <v>546</v>
      </c>
      <c r="H10" s="663" t="s">
        <v>546</v>
      </c>
      <c r="I10" s="618" t="s">
        <v>546</v>
      </c>
      <c r="J10" s="663" t="s">
        <v>546</v>
      </c>
      <c r="K10" s="618" t="s">
        <v>546</v>
      </c>
      <c r="L10" s="663" t="s">
        <v>546</v>
      </c>
      <c r="M10" s="618" t="s">
        <v>74</v>
      </c>
      <c r="N10" s="280"/>
    </row>
    <row r="11" spans="1:14" ht="14.4" customHeight="1" x14ac:dyDescent="0.3">
      <c r="A11" s="614">
        <v>89301072</v>
      </c>
      <c r="B11" s="615" t="s">
        <v>2067</v>
      </c>
      <c r="C11" s="618">
        <v>155081.70000000001</v>
      </c>
      <c r="D11" s="618">
        <v>99</v>
      </c>
      <c r="E11" s="618">
        <v>62975.550000000017</v>
      </c>
      <c r="F11" s="663">
        <v>0.40607982760054867</v>
      </c>
      <c r="G11" s="618">
        <v>76</v>
      </c>
      <c r="H11" s="663">
        <v>0.76767676767676762</v>
      </c>
      <c r="I11" s="618">
        <v>92106.15</v>
      </c>
      <c r="J11" s="663">
        <v>0.59392017239945127</v>
      </c>
      <c r="K11" s="618">
        <v>23</v>
      </c>
      <c r="L11" s="663">
        <v>0.23232323232323232</v>
      </c>
      <c r="M11" s="618" t="s">
        <v>1</v>
      </c>
      <c r="N11" s="280"/>
    </row>
    <row r="12" spans="1:14" ht="14.4" customHeight="1" x14ac:dyDescent="0.3">
      <c r="A12" s="614">
        <v>89301072</v>
      </c>
      <c r="B12" s="615" t="s">
        <v>2068</v>
      </c>
      <c r="C12" s="618">
        <v>1978.94</v>
      </c>
      <c r="D12" s="618">
        <v>1</v>
      </c>
      <c r="E12" s="618" t="s">
        <v>546</v>
      </c>
      <c r="F12" s="663">
        <v>0</v>
      </c>
      <c r="G12" s="618" t="s">
        <v>546</v>
      </c>
      <c r="H12" s="663">
        <v>0</v>
      </c>
      <c r="I12" s="618">
        <v>1978.94</v>
      </c>
      <c r="J12" s="663">
        <v>1</v>
      </c>
      <c r="K12" s="618">
        <v>1</v>
      </c>
      <c r="L12" s="663">
        <v>1</v>
      </c>
      <c r="M12" s="618" t="s">
        <v>1</v>
      </c>
      <c r="N12" s="280"/>
    </row>
    <row r="13" spans="1:14" ht="14.4" customHeight="1" x14ac:dyDescent="0.3">
      <c r="A13" s="614" t="s">
        <v>2070</v>
      </c>
      <c r="B13" s="615" t="s">
        <v>2071</v>
      </c>
      <c r="C13" s="618">
        <v>157060.64000000001</v>
      </c>
      <c r="D13" s="618">
        <v>100</v>
      </c>
      <c r="E13" s="618">
        <v>62975.550000000017</v>
      </c>
      <c r="F13" s="663">
        <v>0.40096328399018372</v>
      </c>
      <c r="G13" s="618">
        <v>76</v>
      </c>
      <c r="H13" s="663">
        <v>0.76</v>
      </c>
      <c r="I13" s="618">
        <v>94085.09</v>
      </c>
      <c r="J13" s="663">
        <v>0.59903671600981623</v>
      </c>
      <c r="K13" s="618">
        <v>24</v>
      </c>
      <c r="L13" s="663">
        <v>0.24</v>
      </c>
      <c r="M13" s="618" t="s">
        <v>552</v>
      </c>
      <c r="N13" s="280"/>
    </row>
    <row r="14" spans="1:14" ht="14.4" customHeight="1" x14ac:dyDescent="0.3">
      <c r="A14" s="614" t="s">
        <v>546</v>
      </c>
      <c r="B14" s="615" t="s">
        <v>546</v>
      </c>
      <c r="C14" s="618" t="s">
        <v>546</v>
      </c>
      <c r="D14" s="618" t="s">
        <v>546</v>
      </c>
      <c r="E14" s="618" t="s">
        <v>546</v>
      </c>
      <c r="F14" s="663" t="s">
        <v>546</v>
      </c>
      <c r="G14" s="618" t="s">
        <v>546</v>
      </c>
      <c r="H14" s="663" t="s">
        <v>546</v>
      </c>
      <c r="I14" s="618" t="s">
        <v>546</v>
      </c>
      <c r="J14" s="663" t="s">
        <v>546</v>
      </c>
      <c r="K14" s="618" t="s">
        <v>546</v>
      </c>
      <c r="L14" s="663" t="s">
        <v>546</v>
      </c>
      <c r="M14" s="618" t="s">
        <v>553</v>
      </c>
      <c r="N14" s="280"/>
    </row>
    <row r="15" spans="1:14" ht="14.4" customHeight="1" x14ac:dyDescent="0.3">
      <c r="A15" s="614">
        <v>89301074</v>
      </c>
      <c r="B15" s="615" t="s">
        <v>2067</v>
      </c>
      <c r="C15" s="618">
        <v>3353990.1099999994</v>
      </c>
      <c r="D15" s="618">
        <v>1137.5</v>
      </c>
      <c r="E15" s="618">
        <v>1871241.94</v>
      </c>
      <c r="F15" s="663">
        <v>0.55791516332169511</v>
      </c>
      <c r="G15" s="618">
        <v>621</v>
      </c>
      <c r="H15" s="663">
        <v>0.5459340659340659</v>
      </c>
      <c r="I15" s="618">
        <v>1482748.1699999997</v>
      </c>
      <c r="J15" s="663">
        <v>0.44208483667830489</v>
      </c>
      <c r="K15" s="618">
        <v>516.5</v>
      </c>
      <c r="L15" s="663">
        <v>0.45406593406593404</v>
      </c>
      <c r="M15" s="618" t="s">
        <v>1</v>
      </c>
      <c r="N15" s="280"/>
    </row>
    <row r="16" spans="1:14" ht="14.4" customHeight="1" x14ac:dyDescent="0.3">
      <c r="A16" s="614" t="s">
        <v>2072</v>
      </c>
      <c r="B16" s="615" t="s">
        <v>2073</v>
      </c>
      <c r="C16" s="618">
        <v>3353990.1099999994</v>
      </c>
      <c r="D16" s="618">
        <v>1137.5</v>
      </c>
      <c r="E16" s="618">
        <v>1871241.94</v>
      </c>
      <c r="F16" s="663">
        <v>0.55791516332169511</v>
      </c>
      <c r="G16" s="618">
        <v>621</v>
      </c>
      <c r="H16" s="663">
        <v>0.5459340659340659</v>
      </c>
      <c r="I16" s="618">
        <v>1482748.1699999997</v>
      </c>
      <c r="J16" s="663">
        <v>0.44208483667830489</v>
      </c>
      <c r="K16" s="618">
        <v>516.5</v>
      </c>
      <c r="L16" s="663">
        <v>0.45406593406593404</v>
      </c>
      <c r="M16" s="618" t="s">
        <v>552</v>
      </c>
      <c r="N16" s="280"/>
    </row>
    <row r="17" spans="1:14" ht="14.4" customHeight="1" x14ac:dyDescent="0.3">
      <c r="A17" s="614" t="s">
        <v>546</v>
      </c>
      <c r="B17" s="615" t="s">
        <v>546</v>
      </c>
      <c r="C17" s="618" t="s">
        <v>546</v>
      </c>
      <c r="D17" s="618" t="s">
        <v>546</v>
      </c>
      <c r="E17" s="618" t="s">
        <v>546</v>
      </c>
      <c r="F17" s="663" t="s">
        <v>546</v>
      </c>
      <c r="G17" s="618" t="s">
        <v>546</v>
      </c>
      <c r="H17" s="663" t="s">
        <v>546</v>
      </c>
      <c r="I17" s="618" t="s">
        <v>546</v>
      </c>
      <c r="J17" s="663" t="s">
        <v>546</v>
      </c>
      <c r="K17" s="618" t="s">
        <v>546</v>
      </c>
      <c r="L17" s="663" t="s">
        <v>546</v>
      </c>
      <c r="M17" s="618" t="s">
        <v>553</v>
      </c>
      <c r="N17" s="280"/>
    </row>
    <row r="18" spans="1:14" ht="14.4" customHeight="1" x14ac:dyDescent="0.3">
      <c r="A18" s="614" t="s">
        <v>2069</v>
      </c>
      <c r="B18" s="615" t="s">
        <v>2074</v>
      </c>
      <c r="C18" s="618">
        <v>3511050.7499999995</v>
      </c>
      <c r="D18" s="618">
        <v>1237.5</v>
      </c>
      <c r="E18" s="618">
        <v>1934217.49</v>
      </c>
      <c r="F18" s="663">
        <v>0.55089419883776969</v>
      </c>
      <c r="G18" s="618">
        <v>697</v>
      </c>
      <c r="H18" s="663">
        <v>0.5632323232323232</v>
      </c>
      <c r="I18" s="618">
        <v>1576833.2599999998</v>
      </c>
      <c r="J18" s="663">
        <v>0.44910580116223042</v>
      </c>
      <c r="K18" s="618">
        <v>540.5</v>
      </c>
      <c r="L18" s="663">
        <v>0.43676767676767675</v>
      </c>
      <c r="M18" s="618" t="s">
        <v>548</v>
      </c>
      <c r="N18" s="280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2075</v>
      </c>
      <c r="B5" s="670">
        <v>961.21</v>
      </c>
      <c r="C5" s="625">
        <v>1</v>
      </c>
      <c r="D5" s="673">
        <v>1</v>
      </c>
      <c r="E5" s="681" t="s">
        <v>2075</v>
      </c>
      <c r="F5" s="670">
        <v>961.21</v>
      </c>
      <c r="G5" s="646">
        <v>1</v>
      </c>
      <c r="H5" s="628">
        <v>1</v>
      </c>
      <c r="I5" s="678">
        <v>1</v>
      </c>
      <c r="J5" s="684"/>
      <c r="K5" s="646">
        <v>0</v>
      </c>
      <c r="L5" s="628"/>
      <c r="M5" s="678">
        <v>0</v>
      </c>
    </row>
    <row r="6" spans="1:13" ht="14.4" customHeight="1" x14ac:dyDescent="0.3">
      <c r="A6" s="666" t="s">
        <v>2076</v>
      </c>
      <c r="B6" s="671">
        <v>481.8</v>
      </c>
      <c r="C6" s="631">
        <v>1</v>
      </c>
      <c r="D6" s="674">
        <v>1</v>
      </c>
      <c r="E6" s="682" t="s">
        <v>2076</v>
      </c>
      <c r="F6" s="671"/>
      <c r="G6" s="647">
        <v>0</v>
      </c>
      <c r="H6" s="634"/>
      <c r="I6" s="679">
        <v>0</v>
      </c>
      <c r="J6" s="685">
        <v>481.8</v>
      </c>
      <c r="K6" s="647">
        <v>1</v>
      </c>
      <c r="L6" s="634">
        <v>1</v>
      </c>
      <c r="M6" s="679">
        <v>1</v>
      </c>
    </row>
    <row r="7" spans="1:13" ht="14.4" customHeight="1" x14ac:dyDescent="0.3">
      <c r="A7" s="666" t="s">
        <v>2077</v>
      </c>
      <c r="B7" s="671">
        <v>1250.58</v>
      </c>
      <c r="C7" s="631">
        <v>1</v>
      </c>
      <c r="D7" s="674">
        <v>3</v>
      </c>
      <c r="E7" s="682" t="s">
        <v>2077</v>
      </c>
      <c r="F7" s="671">
        <v>625.29</v>
      </c>
      <c r="G7" s="647">
        <v>0.5</v>
      </c>
      <c r="H7" s="634">
        <v>3</v>
      </c>
      <c r="I7" s="679">
        <v>1</v>
      </c>
      <c r="J7" s="685">
        <v>625.29</v>
      </c>
      <c r="K7" s="647">
        <v>0.5</v>
      </c>
      <c r="L7" s="634"/>
      <c r="M7" s="679">
        <v>0</v>
      </c>
    </row>
    <row r="8" spans="1:13" ht="14.4" customHeight="1" x14ac:dyDescent="0.3">
      <c r="A8" s="666" t="s">
        <v>2078</v>
      </c>
      <c r="B8" s="671">
        <v>877.61</v>
      </c>
      <c r="C8" s="631">
        <v>1</v>
      </c>
      <c r="D8" s="674">
        <v>7</v>
      </c>
      <c r="E8" s="682" t="s">
        <v>2078</v>
      </c>
      <c r="F8" s="671">
        <v>454.07</v>
      </c>
      <c r="G8" s="647">
        <v>0.51739383097275549</v>
      </c>
      <c r="H8" s="634">
        <v>3</v>
      </c>
      <c r="I8" s="679">
        <v>0.42857142857142855</v>
      </c>
      <c r="J8" s="685">
        <v>423.54</v>
      </c>
      <c r="K8" s="647">
        <v>0.48260616902724446</v>
      </c>
      <c r="L8" s="634">
        <v>4</v>
      </c>
      <c r="M8" s="679">
        <v>0.5714285714285714</v>
      </c>
    </row>
    <row r="9" spans="1:13" ht="14.4" customHeight="1" x14ac:dyDescent="0.3">
      <c r="A9" s="666" t="s">
        <v>2079</v>
      </c>
      <c r="B9" s="671">
        <v>849.34999999999991</v>
      </c>
      <c r="C9" s="631">
        <v>1</v>
      </c>
      <c r="D9" s="674">
        <v>5</v>
      </c>
      <c r="E9" s="682" t="s">
        <v>2079</v>
      </c>
      <c r="F9" s="671">
        <v>849.34999999999991</v>
      </c>
      <c r="G9" s="647">
        <v>1</v>
      </c>
      <c r="H9" s="634">
        <v>5</v>
      </c>
      <c r="I9" s="679">
        <v>1</v>
      </c>
      <c r="J9" s="685"/>
      <c r="K9" s="647">
        <v>0</v>
      </c>
      <c r="L9" s="634"/>
      <c r="M9" s="679">
        <v>0</v>
      </c>
    </row>
    <row r="10" spans="1:13" ht="14.4" customHeight="1" x14ac:dyDescent="0.3">
      <c r="A10" s="666" t="s">
        <v>2080</v>
      </c>
      <c r="B10" s="671">
        <v>188.41</v>
      </c>
      <c r="C10" s="631">
        <v>1</v>
      </c>
      <c r="D10" s="674">
        <v>3</v>
      </c>
      <c r="E10" s="682" t="s">
        <v>2080</v>
      </c>
      <c r="F10" s="671">
        <v>188.41</v>
      </c>
      <c r="G10" s="647">
        <v>1</v>
      </c>
      <c r="H10" s="634">
        <v>3</v>
      </c>
      <c r="I10" s="679">
        <v>1</v>
      </c>
      <c r="J10" s="685"/>
      <c r="K10" s="647">
        <v>0</v>
      </c>
      <c r="L10" s="634"/>
      <c r="M10" s="679">
        <v>0</v>
      </c>
    </row>
    <row r="11" spans="1:13" ht="14.4" customHeight="1" x14ac:dyDescent="0.3">
      <c r="A11" s="666" t="s">
        <v>2081</v>
      </c>
      <c r="B11" s="671">
        <v>318514.86000000004</v>
      </c>
      <c r="C11" s="631">
        <v>1</v>
      </c>
      <c r="D11" s="674">
        <v>72</v>
      </c>
      <c r="E11" s="682" t="s">
        <v>2081</v>
      </c>
      <c r="F11" s="671">
        <v>116579.09000000003</v>
      </c>
      <c r="G11" s="647">
        <v>0.36600832375607217</v>
      </c>
      <c r="H11" s="634">
        <v>27</v>
      </c>
      <c r="I11" s="679">
        <v>0.375</v>
      </c>
      <c r="J11" s="685">
        <v>201935.77000000002</v>
      </c>
      <c r="K11" s="647">
        <v>0.63399167624392783</v>
      </c>
      <c r="L11" s="634">
        <v>45</v>
      </c>
      <c r="M11" s="679">
        <v>0.625</v>
      </c>
    </row>
    <row r="12" spans="1:13" ht="14.4" customHeight="1" x14ac:dyDescent="0.3">
      <c r="A12" s="666" t="s">
        <v>2082</v>
      </c>
      <c r="B12" s="671">
        <v>771435.99</v>
      </c>
      <c r="C12" s="631">
        <v>1</v>
      </c>
      <c r="D12" s="674">
        <v>251</v>
      </c>
      <c r="E12" s="682" t="s">
        <v>2082</v>
      </c>
      <c r="F12" s="671">
        <v>480641.96</v>
      </c>
      <c r="G12" s="647">
        <v>0.62304840094380354</v>
      </c>
      <c r="H12" s="634">
        <v>159</v>
      </c>
      <c r="I12" s="679">
        <v>0.63346613545816732</v>
      </c>
      <c r="J12" s="685">
        <v>290794.02999999997</v>
      </c>
      <c r="K12" s="647">
        <v>0.37695159905619646</v>
      </c>
      <c r="L12" s="634">
        <v>92</v>
      </c>
      <c r="M12" s="679">
        <v>0.36653386454183268</v>
      </c>
    </row>
    <row r="13" spans="1:13" ht="14.4" customHeight="1" x14ac:dyDescent="0.3">
      <c r="A13" s="666" t="s">
        <v>2083</v>
      </c>
      <c r="B13" s="671">
        <v>671.23</v>
      </c>
      <c r="C13" s="631">
        <v>1</v>
      </c>
      <c r="D13" s="674">
        <v>5</v>
      </c>
      <c r="E13" s="682" t="s">
        <v>2083</v>
      </c>
      <c r="F13" s="671">
        <v>99.7</v>
      </c>
      <c r="G13" s="647">
        <v>0.14853328963246576</v>
      </c>
      <c r="H13" s="634">
        <v>1</v>
      </c>
      <c r="I13" s="679">
        <v>0.2</v>
      </c>
      <c r="J13" s="685">
        <v>571.53</v>
      </c>
      <c r="K13" s="647">
        <v>0.85146671036753419</v>
      </c>
      <c r="L13" s="634">
        <v>4</v>
      </c>
      <c r="M13" s="679">
        <v>0.8</v>
      </c>
    </row>
    <row r="14" spans="1:13" ht="14.4" customHeight="1" x14ac:dyDescent="0.3">
      <c r="A14" s="666" t="s">
        <v>2084</v>
      </c>
      <c r="B14" s="671">
        <v>945806.02000000025</v>
      </c>
      <c r="C14" s="631">
        <v>1</v>
      </c>
      <c r="D14" s="674">
        <v>313</v>
      </c>
      <c r="E14" s="682" t="s">
        <v>2084</v>
      </c>
      <c r="F14" s="671">
        <v>600660.73000000021</v>
      </c>
      <c r="G14" s="647">
        <v>0.63507814213320413</v>
      </c>
      <c r="H14" s="634">
        <v>189</v>
      </c>
      <c r="I14" s="679">
        <v>0.60383386581469645</v>
      </c>
      <c r="J14" s="685">
        <v>345145.29000000004</v>
      </c>
      <c r="K14" s="647">
        <v>0.36492185786679593</v>
      </c>
      <c r="L14" s="634">
        <v>124</v>
      </c>
      <c r="M14" s="679">
        <v>0.3961661341853035</v>
      </c>
    </row>
    <row r="15" spans="1:13" ht="14.4" customHeight="1" x14ac:dyDescent="0.3">
      <c r="A15" s="666" t="s">
        <v>2085</v>
      </c>
      <c r="B15" s="671">
        <v>314.89999999999998</v>
      </c>
      <c r="C15" s="631">
        <v>1</v>
      </c>
      <c r="D15" s="674">
        <v>1</v>
      </c>
      <c r="E15" s="682" t="s">
        <v>2085</v>
      </c>
      <c r="F15" s="671">
        <v>314.89999999999998</v>
      </c>
      <c r="G15" s="647">
        <v>1</v>
      </c>
      <c r="H15" s="634">
        <v>1</v>
      </c>
      <c r="I15" s="679">
        <v>1</v>
      </c>
      <c r="J15" s="685"/>
      <c r="K15" s="647">
        <v>0</v>
      </c>
      <c r="L15" s="634"/>
      <c r="M15" s="679">
        <v>0</v>
      </c>
    </row>
    <row r="16" spans="1:13" ht="14.4" customHeight="1" x14ac:dyDescent="0.3">
      <c r="A16" s="666" t="s">
        <v>2086</v>
      </c>
      <c r="B16" s="671">
        <v>678.24</v>
      </c>
      <c r="C16" s="631">
        <v>1</v>
      </c>
      <c r="D16" s="674">
        <v>4</v>
      </c>
      <c r="E16" s="682" t="s">
        <v>2086</v>
      </c>
      <c r="F16" s="671">
        <v>559.42000000000007</v>
      </c>
      <c r="G16" s="647">
        <v>0.82481127624439732</v>
      </c>
      <c r="H16" s="634">
        <v>2</v>
      </c>
      <c r="I16" s="679">
        <v>0.5</v>
      </c>
      <c r="J16" s="685">
        <v>118.82</v>
      </c>
      <c r="K16" s="647">
        <v>0.17518872375560274</v>
      </c>
      <c r="L16" s="634">
        <v>2</v>
      </c>
      <c r="M16" s="679">
        <v>0.5</v>
      </c>
    </row>
    <row r="17" spans="1:13" ht="14.4" customHeight="1" x14ac:dyDescent="0.3">
      <c r="A17" s="666" t="s">
        <v>2087</v>
      </c>
      <c r="B17" s="671">
        <v>325375.55</v>
      </c>
      <c r="C17" s="631">
        <v>1</v>
      </c>
      <c r="D17" s="674">
        <v>104</v>
      </c>
      <c r="E17" s="682" t="s">
        <v>2087</v>
      </c>
      <c r="F17" s="671">
        <v>178997.81</v>
      </c>
      <c r="G17" s="647">
        <v>0.55012679963199451</v>
      </c>
      <c r="H17" s="634">
        <v>51</v>
      </c>
      <c r="I17" s="679">
        <v>0.49038461538461536</v>
      </c>
      <c r="J17" s="685">
        <v>146377.74</v>
      </c>
      <c r="K17" s="647">
        <v>0.44987320036800549</v>
      </c>
      <c r="L17" s="634">
        <v>53</v>
      </c>
      <c r="M17" s="679">
        <v>0.50961538461538458</v>
      </c>
    </row>
    <row r="18" spans="1:13" ht="14.4" customHeight="1" x14ac:dyDescent="0.3">
      <c r="A18" s="666" t="s">
        <v>2088</v>
      </c>
      <c r="B18" s="671">
        <v>1978.94</v>
      </c>
      <c r="C18" s="631">
        <v>1</v>
      </c>
      <c r="D18" s="674">
        <v>1</v>
      </c>
      <c r="E18" s="682" t="s">
        <v>2088</v>
      </c>
      <c r="F18" s="671"/>
      <c r="G18" s="647">
        <v>0</v>
      </c>
      <c r="H18" s="634"/>
      <c r="I18" s="679">
        <v>0</v>
      </c>
      <c r="J18" s="685">
        <v>1978.94</v>
      </c>
      <c r="K18" s="647">
        <v>1</v>
      </c>
      <c r="L18" s="634">
        <v>1</v>
      </c>
      <c r="M18" s="679">
        <v>1</v>
      </c>
    </row>
    <row r="19" spans="1:13" ht="14.4" customHeight="1" x14ac:dyDescent="0.3">
      <c r="A19" s="666" t="s">
        <v>2089</v>
      </c>
      <c r="B19" s="671">
        <v>702.25</v>
      </c>
      <c r="C19" s="631">
        <v>1</v>
      </c>
      <c r="D19" s="674">
        <v>13</v>
      </c>
      <c r="E19" s="682" t="s">
        <v>2089</v>
      </c>
      <c r="F19" s="671">
        <v>702.25</v>
      </c>
      <c r="G19" s="647">
        <v>1</v>
      </c>
      <c r="H19" s="634">
        <v>13</v>
      </c>
      <c r="I19" s="679">
        <v>1</v>
      </c>
      <c r="J19" s="685"/>
      <c r="K19" s="647">
        <v>0</v>
      </c>
      <c r="L19" s="634"/>
      <c r="M19" s="679">
        <v>0</v>
      </c>
    </row>
    <row r="20" spans="1:13" ht="14.4" customHeight="1" x14ac:dyDescent="0.3">
      <c r="A20" s="666" t="s">
        <v>2090</v>
      </c>
      <c r="B20" s="671">
        <v>2043.6599999999999</v>
      </c>
      <c r="C20" s="631">
        <v>1</v>
      </c>
      <c r="D20" s="674">
        <v>9</v>
      </c>
      <c r="E20" s="682" t="s">
        <v>2090</v>
      </c>
      <c r="F20" s="671">
        <v>1160.1899999999998</v>
      </c>
      <c r="G20" s="647">
        <v>0.56770206394410028</v>
      </c>
      <c r="H20" s="634">
        <v>6</v>
      </c>
      <c r="I20" s="679">
        <v>0.66666666666666663</v>
      </c>
      <c r="J20" s="685">
        <v>883.47</v>
      </c>
      <c r="K20" s="647">
        <v>0.43229793605589978</v>
      </c>
      <c r="L20" s="634">
        <v>3</v>
      </c>
      <c r="M20" s="679">
        <v>0.33333333333333331</v>
      </c>
    </row>
    <row r="21" spans="1:13" ht="14.4" customHeight="1" x14ac:dyDescent="0.3">
      <c r="A21" s="666" t="s">
        <v>2091</v>
      </c>
      <c r="B21" s="671">
        <v>682.24</v>
      </c>
      <c r="C21" s="631">
        <v>1</v>
      </c>
      <c r="D21" s="674">
        <v>4</v>
      </c>
      <c r="E21" s="682" t="s">
        <v>2091</v>
      </c>
      <c r="F21" s="671"/>
      <c r="G21" s="647">
        <v>0</v>
      </c>
      <c r="H21" s="634"/>
      <c r="I21" s="679">
        <v>0</v>
      </c>
      <c r="J21" s="685">
        <v>682.24</v>
      </c>
      <c r="K21" s="647">
        <v>1</v>
      </c>
      <c r="L21" s="634">
        <v>4</v>
      </c>
      <c r="M21" s="679">
        <v>1</v>
      </c>
    </row>
    <row r="22" spans="1:13" ht="14.4" customHeight="1" x14ac:dyDescent="0.3">
      <c r="A22" s="666" t="s">
        <v>2092</v>
      </c>
      <c r="B22" s="671">
        <v>1025417.1800000002</v>
      </c>
      <c r="C22" s="631">
        <v>1</v>
      </c>
      <c r="D22" s="674">
        <v>406.5</v>
      </c>
      <c r="E22" s="682" t="s">
        <v>2092</v>
      </c>
      <c r="F22" s="671">
        <v>522198.27000000008</v>
      </c>
      <c r="G22" s="647">
        <v>0.50925445778078338</v>
      </c>
      <c r="H22" s="634">
        <v>203</v>
      </c>
      <c r="I22" s="679">
        <v>0.49938499384993851</v>
      </c>
      <c r="J22" s="685">
        <v>503218.91000000009</v>
      </c>
      <c r="K22" s="647">
        <v>0.49074554221921657</v>
      </c>
      <c r="L22" s="634">
        <v>203.5</v>
      </c>
      <c r="M22" s="679">
        <v>0.50061500615006149</v>
      </c>
    </row>
    <row r="23" spans="1:13" ht="14.4" customHeight="1" x14ac:dyDescent="0.3">
      <c r="A23" s="666" t="s">
        <v>2093</v>
      </c>
      <c r="B23" s="671">
        <v>198.04</v>
      </c>
      <c r="C23" s="631">
        <v>1</v>
      </c>
      <c r="D23" s="674">
        <v>1</v>
      </c>
      <c r="E23" s="682" t="s">
        <v>2093</v>
      </c>
      <c r="F23" s="671">
        <v>198.04</v>
      </c>
      <c r="G23" s="647">
        <v>1</v>
      </c>
      <c r="H23" s="634">
        <v>1</v>
      </c>
      <c r="I23" s="679">
        <v>1</v>
      </c>
      <c r="J23" s="685"/>
      <c r="K23" s="647">
        <v>0</v>
      </c>
      <c r="L23" s="634"/>
      <c r="M23" s="679">
        <v>0</v>
      </c>
    </row>
    <row r="24" spans="1:13" ht="14.4" customHeight="1" x14ac:dyDescent="0.3">
      <c r="A24" s="666" t="s">
        <v>2094</v>
      </c>
      <c r="B24" s="671">
        <v>74.06</v>
      </c>
      <c r="C24" s="631">
        <v>1</v>
      </c>
      <c r="D24" s="674">
        <v>2</v>
      </c>
      <c r="E24" s="682" t="s">
        <v>2094</v>
      </c>
      <c r="F24" s="671">
        <v>74.06</v>
      </c>
      <c r="G24" s="647">
        <v>1</v>
      </c>
      <c r="H24" s="634">
        <v>2</v>
      </c>
      <c r="I24" s="679">
        <v>1</v>
      </c>
      <c r="J24" s="685"/>
      <c r="K24" s="647">
        <v>0</v>
      </c>
      <c r="L24" s="634"/>
      <c r="M24" s="679">
        <v>0</v>
      </c>
    </row>
    <row r="25" spans="1:13" ht="14.4" customHeight="1" x14ac:dyDescent="0.3">
      <c r="A25" s="666" t="s">
        <v>2095</v>
      </c>
      <c r="B25" s="671">
        <v>1242.53</v>
      </c>
      <c r="C25" s="631">
        <v>1</v>
      </c>
      <c r="D25" s="674">
        <v>4</v>
      </c>
      <c r="E25" s="682" t="s">
        <v>2095</v>
      </c>
      <c r="F25" s="671">
        <v>810.21</v>
      </c>
      <c r="G25" s="647">
        <v>0.65206473887954419</v>
      </c>
      <c r="H25" s="634">
        <v>1</v>
      </c>
      <c r="I25" s="679">
        <v>0.25</v>
      </c>
      <c r="J25" s="685">
        <v>432.32</v>
      </c>
      <c r="K25" s="647">
        <v>0.34793526112045586</v>
      </c>
      <c r="L25" s="634">
        <v>3</v>
      </c>
      <c r="M25" s="679">
        <v>0.75</v>
      </c>
    </row>
    <row r="26" spans="1:13" ht="14.4" customHeight="1" x14ac:dyDescent="0.3">
      <c r="A26" s="666" t="s">
        <v>2096</v>
      </c>
      <c r="B26" s="671">
        <v>851.97</v>
      </c>
      <c r="C26" s="631">
        <v>1</v>
      </c>
      <c r="D26" s="674">
        <v>1</v>
      </c>
      <c r="E26" s="682" t="s">
        <v>2096</v>
      </c>
      <c r="F26" s="671">
        <v>851.97</v>
      </c>
      <c r="G26" s="647">
        <v>1</v>
      </c>
      <c r="H26" s="634">
        <v>1</v>
      </c>
      <c r="I26" s="679">
        <v>1</v>
      </c>
      <c r="J26" s="685"/>
      <c r="K26" s="647">
        <v>0</v>
      </c>
      <c r="L26" s="634"/>
      <c r="M26" s="679">
        <v>0</v>
      </c>
    </row>
    <row r="27" spans="1:13" ht="14.4" customHeight="1" x14ac:dyDescent="0.3">
      <c r="A27" s="666" t="s">
        <v>2097</v>
      </c>
      <c r="B27" s="671">
        <v>107358.81999999999</v>
      </c>
      <c r="C27" s="631">
        <v>1</v>
      </c>
      <c r="D27" s="674">
        <v>14</v>
      </c>
      <c r="E27" s="682" t="s">
        <v>2097</v>
      </c>
      <c r="F27" s="671">
        <v>24195.25</v>
      </c>
      <c r="G27" s="647">
        <v>0.22536806943295393</v>
      </c>
      <c r="H27" s="634">
        <v>13</v>
      </c>
      <c r="I27" s="679">
        <v>0.9285714285714286</v>
      </c>
      <c r="J27" s="685">
        <v>83163.569999999992</v>
      </c>
      <c r="K27" s="647">
        <v>0.77463193056704605</v>
      </c>
      <c r="L27" s="634">
        <v>1</v>
      </c>
      <c r="M27" s="679">
        <v>7.1428571428571425E-2</v>
      </c>
    </row>
    <row r="28" spans="1:13" ht="14.4" customHeight="1" x14ac:dyDescent="0.3">
      <c r="A28" s="666" t="s">
        <v>2098</v>
      </c>
      <c r="B28" s="671">
        <v>1673.74</v>
      </c>
      <c r="C28" s="631">
        <v>1</v>
      </c>
      <c r="D28" s="674">
        <v>7</v>
      </c>
      <c r="E28" s="682" t="s">
        <v>2098</v>
      </c>
      <c r="F28" s="671">
        <v>1673.74</v>
      </c>
      <c r="G28" s="647">
        <v>1</v>
      </c>
      <c r="H28" s="634">
        <v>7</v>
      </c>
      <c r="I28" s="679">
        <v>1</v>
      </c>
      <c r="J28" s="685"/>
      <c r="K28" s="647">
        <v>0</v>
      </c>
      <c r="L28" s="634"/>
      <c r="M28" s="679">
        <v>0</v>
      </c>
    </row>
    <row r="29" spans="1:13" ht="14.4" customHeight="1" x14ac:dyDescent="0.3">
      <c r="A29" s="666" t="s">
        <v>2099</v>
      </c>
      <c r="B29" s="671">
        <v>38.65</v>
      </c>
      <c r="C29" s="631">
        <v>1</v>
      </c>
      <c r="D29" s="674">
        <v>3</v>
      </c>
      <c r="E29" s="682" t="s">
        <v>2099</v>
      </c>
      <c r="F29" s="671">
        <v>38.65</v>
      </c>
      <c r="G29" s="647">
        <v>1</v>
      </c>
      <c r="H29" s="634">
        <v>3</v>
      </c>
      <c r="I29" s="679">
        <v>1</v>
      </c>
      <c r="J29" s="685"/>
      <c r="K29" s="647">
        <v>0</v>
      </c>
      <c r="L29" s="634"/>
      <c r="M29" s="679">
        <v>0</v>
      </c>
    </row>
    <row r="30" spans="1:13" ht="14.4" customHeight="1" x14ac:dyDescent="0.3">
      <c r="A30" s="666" t="s">
        <v>2100</v>
      </c>
      <c r="B30" s="671">
        <v>1317.85</v>
      </c>
      <c r="C30" s="631">
        <v>1</v>
      </c>
      <c r="D30" s="674">
        <v>1</v>
      </c>
      <c r="E30" s="682" t="s">
        <v>2100</v>
      </c>
      <c r="F30" s="671">
        <v>1317.85</v>
      </c>
      <c r="G30" s="647">
        <v>1</v>
      </c>
      <c r="H30" s="634">
        <v>1</v>
      </c>
      <c r="I30" s="679">
        <v>1</v>
      </c>
      <c r="J30" s="685"/>
      <c r="K30" s="647">
        <v>0</v>
      </c>
      <c r="L30" s="634"/>
      <c r="M30" s="679">
        <v>0</v>
      </c>
    </row>
    <row r="31" spans="1:13" ht="14.4" customHeight="1" thickBot="1" x14ac:dyDescent="0.35">
      <c r="A31" s="667" t="s">
        <v>2101</v>
      </c>
      <c r="B31" s="672">
        <v>65.069999999999993</v>
      </c>
      <c r="C31" s="637">
        <v>1</v>
      </c>
      <c r="D31" s="675">
        <v>1</v>
      </c>
      <c r="E31" s="683" t="s">
        <v>2101</v>
      </c>
      <c r="F31" s="672">
        <v>65.069999999999993</v>
      </c>
      <c r="G31" s="648">
        <v>1</v>
      </c>
      <c r="H31" s="640">
        <v>1</v>
      </c>
      <c r="I31" s="680">
        <v>1</v>
      </c>
      <c r="J31" s="686"/>
      <c r="K31" s="648">
        <v>0</v>
      </c>
      <c r="L31" s="640"/>
      <c r="M31" s="68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7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3084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3511050.7500000023</v>
      </c>
      <c r="N3" s="70">
        <f>SUBTOTAL(9,N7:N1048576)</f>
        <v>4173</v>
      </c>
      <c r="O3" s="70">
        <f>SUBTOTAL(9,O7:O1048576)</f>
        <v>1237.5</v>
      </c>
      <c r="P3" s="70">
        <f>SUBTOTAL(9,P7:P1048576)</f>
        <v>1934217.4899999995</v>
      </c>
      <c r="Q3" s="71">
        <f>IF(M3=0,0,P3/M3)</f>
        <v>0.55089419883776902</v>
      </c>
      <c r="R3" s="70">
        <f>SUBTOTAL(9,R7:R1048576)</f>
        <v>2211</v>
      </c>
      <c r="S3" s="71">
        <f>IF(N3=0,0,R3/N3)</f>
        <v>0.52983465132997842</v>
      </c>
      <c r="T3" s="70">
        <f>SUBTOTAL(9,T7:T1048576)</f>
        <v>697</v>
      </c>
      <c r="U3" s="72">
        <f>IF(O3=0,0,T3/O3)</f>
        <v>0.5632323232323232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7</v>
      </c>
      <c r="B7" s="625" t="s">
        <v>1919</v>
      </c>
      <c r="C7" s="625">
        <v>89301072</v>
      </c>
      <c r="D7" s="692" t="s">
        <v>3082</v>
      </c>
      <c r="E7" s="693" t="s">
        <v>2075</v>
      </c>
      <c r="F7" s="625" t="s">
        <v>2067</v>
      </c>
      <c r="G7" s="625" t="s">
        <v>2102</v>
      </c>
      <c r="H7" s="625" t="s">
        <v>546</v>
      </c>
      <c r="I7" s="625" t="s">
        <v>2103</v>
      </c>
      <c r="J7" s="625" t="s">
        <v>2104</v>
      </c>
      <c r="K7" s="625" t="s">
        <v>2105</v>
      </c>
      <c r="L7" s="626">
        <v>0</v>
      </c>
      <c r="M7" s="626">
        <v>0</v>
      </c>
      <c r="N7" s="625">
        <v>1</v>
      </c>
      <c r="O7" s="694">
        <v>0.5</v>
      </c>
      <c r="P7" s="626">
        <v>0</v>
      </c>
      <c r="Q7" s="646"/>
      <c r="R7" s="625">
        <v>1</v>
      </c>
      <c r="S7" s="646">
        <v>1</v>
      </c>
      <c r="T7" s="694">
        <v>0.5</v>
      </c>
      <c r="U7" s="678">
        <v>1</v>
      </c>
    </row>
    <row r="8" spans="1:21" ht="14.4" customHeight="1" x14ac:dyDescent="0.3">
      <c r="A8" s="695">
        <v>7</v>
      </c>
      <c r="B8" s="696" t="s">
        <v>1919</v>
      </c>
      <c r="C8" s="696">
        <v>89301072</v>
      </c>
      <c r="D8" s="697" t="s">
        <v>3082</v>
      </c>
      <c r="E8" s="698" t="s">
        <v>2075</v>
      </c>
      <c r="F8" s="696" t="s">
        <v>2067</v>
      </c>
      <c r="G8" s="696" t="s">
        <v>2106</v>
      </c>
      <c r="H8" s="696" t="s">
        <v>1391</v>
      </c>
      <c r="I8" s="696" t="s">
        <v>2107</v>
      </c>
      <c r="J8" s="696" t="s">
        <v>2108</v>
      </c>
      <c r="K8" s="696" t="s">
        <v>2109</v>
      </c>
      <c r="L8" s="699">
        <v>961.21</v>
      </c>
      <c r="M8" s="699">
        <v>961.21</v>
      </c>
      <c r="N8" s="696">
        <v>1</v>
      </c>
      <c r="O8" s="700">
        <v>0.5</v>
      </c>
      <c r="P8" s="699">
        <v>961.21</v>
      </c>
      <c r="Q8" s="701">
        <v>1</v>
      </c>
      <c r="R8" s="696">
        <v>1</v>
      </c>
      <c r="S8" s="701">
        <v>1</v>
      </c>
      <c r="T8" s="700">
        <v>0.5</v>
      </c>
      <c r="U8" s="702">
        <v>1</v>
      </c>
    </row>
    <row r="9" spans="1:21" ht="14.4" customHeight="1" x14ac:dyDescent="0.3">
      <c r="A9" s="695">
        <v>7</v>
      </c>
      <c r="B9" s="696" t="s">
        <v>1919</v>
      </c>
      <c r="C9" s="696">
        <v>89301072</v>
      </c>
      <c r="D9" s="697" t="s">
        <v>3082</v>
      </c>
      <c r="E9" s="698" t="s">
        <v>2076</v>
      </c>
      <c r="F9" s="696" t="s">
        <v>2067</v>
      </c>
      <c r="G9" s="696" t="s">
        <v>2110</v>
      </c>
      <c r="H9" s="696" t="s">
        <v>546</v>
      </c>
      <c r="I9" s="696" t="s">
        <v>2111</v>
      </c>
      <c r="J9" s="696" t="s">
        <v>2112</v>
      </c>
      <c r="K9" s="696" t="s">
        <v>2113</v>
      </c>
      <c r="L9" s="699">
        <v>481.8</v>
      </c>
      <c r="M9" s="699">
        <v>481.8</v>
      </c>
      <c r="N9" s="696">
        <v>1</v>
      </c>
      <c r="O9" s="700">
        <v>1</v>
      </c>
      <c r="P9" s="699"/>
      <c r="Q9" s="701">
        <v>0</v>
      </c>
      <c r="R9" s="696"/>
      <c r="S9" s="701">
        <v>0</v>
      </c>
      <c r="T9" s="700"/>
      <c r="U9" s="702">
        <v>0</v>
      </c>
    </row>
    <row r="10" spans="1:21" ht="14.4" customHeight="1" x14ac:dyDescent="0.3">
      <c r="A10" s="695">
        <v>7</v>
      </c>
      <c r="B10" s="696" t="s">
        <v>1919</v>
      </c>
      <c r="C10" s="696">
        <v>89301072</v>
      </c>
      <c r="D10" s="697" t="s">
        <v>3082</v>
      </c>
      <c r="E10" s="698" t="s">
        <v>2077</v>
      </c>
      <c r="F10" s="696" t="s">
        <v>2067</v>
      </c>
      <c r="G10" s="696" t="s">
        <v>2114</v>
      </c>
      <c r="H10" s="696" t="s">
        <v>1391</v>
      </c>
      <c r="I10" s="696" t="s">
        <v>2115</v>
      </c>
      <c r="J10" s="696" t="s">
        <v>2116</v>
      </c>
      <c r="K10" s="696" t="s">
        <v>2117</v>
      </c>
      <c r="L10" s="699">
        <v>0</v>
      </c>
      <c r="M10" s="699">
        <v>0</v>
      </c>
      <c r="N10" s="696">
        <v>1</v>
      </c>
      <c r="O10" s="700">
        <v>0.5</v>
      </c>
      <c r="P10" s="699">
        <v>0</v>
      </c>
      <c r="Q10" s="701"/>
      <c r="R10" s="696">
        <v>1</v>
      </c>
      <c r="S10" s="701">
        <v>1</v>
      </c>
      <c r="T10" s="700">
        <v>0.5</v>
      </c>
      <c r="U10" s="702">
        <v>1</v>
      </c>
    </row>
    <row r="11" spans="1:21" ht="14.4" customHeight="1" x14ac:dyDescent="0.3">
      <c r="A11" s="695">
        <v>7</v>
      </c>
      <c r="B11" s="696" t="s">
        <v>1919</v>
      </c>
      <c r="C11" s="696">
        <v>89301072</v>
      </c>
      <c r="D11" s="697" t="s">
        <v>3082</v>
      </c>
      <c r="E11" s="698" t="s">
        <v>2077</v>
      </c>
      <c r="F11" s="696" t="s">
        <v>2067</v>
      </c>
      <c r="G11" s="696" t="s">
        <v>2118</v>
      </c>
      <c r="H11" s="696" t="s">
        <v>1391</v>
      </c>
      <c r="I11" s="696" t="s">
        <v>2119</v>
      </c>
      <c r="J11" s="696" t="s">
        <v>2120</v>
      </c>
      <c r="K11" s="696" t="s">
        <v>2121</v>
      </c>
      <c r="L11" s="699">
        <v>625.29</v>
      </c>
      <c r="M11" s="699">
        <v>1250.58</v>
      </c>
      <c r="N11" s="696">
        <v>2</v>
      </c>
      <c r="O11" s="700">
        <v>0.5</v>
      </c>
      <c r="P11" s="699">
        <v>625.29</v>
      </c>
      <c r="Q11" s="701">
        <v>0.5</v>
      </c>
      <c r="R11" s="696">
        <v>1</v>
      </c>
      <c r="S11" s="701">
        <v>0.5</v>
      </c>
      <c r="T11" s="700">
        <v>0.5</v>
      </c>
      <c r="U11" s="702">
        <v>1</v>
      </c>
    </row>
    <row r="12" spans="1:21" ht="14.4" customHeight="1" x14ac:dyDescent="0.3">
      <c r="A12" s="695">
        <v>7</v>
      </c>
      <c r="B12" s="696" t="s">
        <v>1919</v>
      </c>
      <c r="C12" s="696">
        <v>89301072</v>
      </c>
      <c r="D12" s="697" t="s">
        <v>3082</v>
      </c>
      <c r="E12" s="698" t="s">
        <v>2077</v>
      </c>
      <c r="F12" s="696" t="s">
        <v>2067</v>
      </c>
      <c r="G12" s="696" t="s">
        <v>2122</v>
      </c>
      <c r="H12" s="696" t="s">
        <v>546</v>
      </c>
      <c r="I12" s="696" t="s">
        <v>2123</v>
      </c>
      <c r="J12" s="696" t="s">
        <v>2124</v>
      </c>
      <c r="K12" s="696" t="s">
        <v>2125</v>
      </c>
      <c r="L12" s="699">
        <v>0</v>
      </c>
      <c r="M12" s="699">
        <v>0</v>
      </c>
      <c r="N12" s="696">
        <v>1</v>
      </c>
      <c r="O12" s="700">
        <v>1</v>
      </c>
      <c r="P12" s="699">
        <v>0</v>
      </c>
      <c r="Q12" s="701"/>
      <c r="R12" s="696">
        <v>1</v>
      </c>
      <c r="S12" s="701">
        <v>1</v>
      </c>
      <c r="T12" s="700">
        <v>1</v>
      </c>
      <c r="U12" s="702">
        <v>1</v>
      </c>
    </row>
    <row r="13" spans="1:21" ht="14.4" customHeight="1" x14ac:dyDescent="0.3">
      <c r="A13" s="695">
        <v>7</v>
      </c>
      <c r="B13" s="696" t="s">
        <v>1919</v>
      </c>
      <c r="C13" s="696">
        <v>89301072</v>
      </c>
      <c r="D13" s="697" t="s">
        <v>3082</v>
      </c>
      <c r="E13" s="698" t="s">
        <v>2077</v>
      </c>
      <c r="F13" s="696" t="s">
        <v>2067</v>
      </c>
      <c r="G13" s="696" t="s">
        <v>2126</v>
      </c>
      <c r="H13" s="696" t="s">
        <v>546</v>
      </c>
      <c r="I13" s="696" t="s">
        <v>2127</v>
      </c>
      <c r="J13" s="696" t="s">
        <v>2128</v>
      </c>
      <c r="K13" s="696" t="s">
        <v>2129</v>
      </c>
      <c r="L13" s="699">
        <v>0</v>
      </c>
      <c r="M13" s="699">
        <v>0</v>
      </c>
      <c r="N13" s="696">
        <v>1</v>
      </c>
      <c r="O13" s="700">
        <v>1</v>
      </c>
      <c r="P13" s="699">
        <v>0</v>
      </c>
      <c r="Q13" s="701"/>
      <c r="R13" s="696">
        <v>1</v>
      </c>
      <c r="S13" s="701">
        <v>1</v>
      </c>
      <c r="T13" s="700">
        <v>1</v>
      </c>
      <c r="U13" s="702">
        <v>1</v>
      </c>
    </row>
    <row r="14" spans="1:21" ht="14.4" customHeight="1" x14ac:dyDescent="0.3">
      <c r="A14" s="695">
        <v>7</v>
      </c>
      <c r="B14" s="696" t="s">
        <v>1919</v>
      </c>
      <c r="C14" s="696">
        <v>89301072</v>
      </c>
      <c r="D14" s="697" t="s">
        <v>3082</v>
      </c>
      <c r="E14" s="698" t="s">
        <v>2079</v>
      </c>
      <c r="F14" s="696" t="s">
        <v>2067</v>
      </c>
      <c r="G14" s="696" t="s">
        <v>2130</v>
      </c>
      <c r="H14" s="696" t="s">
        <v>1391</v>
      </c>
      <c r="I14" s="696" t="s">
        <v>2131</v>
      </c>
      <c r="J14" s="696" t="s">
        <v>2132</v>
      </c>
      <c r="K14" s="696" t="s">
        <v>2133</v>
      </c>
      <c r="L14" s="699">
        <v>184.22</v>
      </c>
      <c r="M14" s="699">
        <v>368.44</v>
      </c>
      <c r="N14" s="696">
        <v>2</v>
      </c>
      <c r="O14" s="700">
        <v>0.5</v>
      </c>
      <c r="P14" s="699">
        <v>368.44</v>
      </c>
      <c r="Q14" s="701">
        <v>1</v>
      </c>
      <c r="R14" s="696">
        <v>2</v>
      </c>
      <c r="S14" s="701">
        <v>1</v>
      </c>
      <c r="T14" s="700">
        <v>0.5</v>
      </c>
      <c r="U14" s="702">
        <v>1</v>
      </c>
    </row>
    <row r="15" spans="1:21" ht="14.4" customHeight="1" x14ac:dyDescent="0.3">
      <c r="A15" s="695">
        <v>7</v>
      </c>
      <c r="B15" s="696" t="s">
        <v>1919</v>
      </c>
      <c r="C15" s="696">
        <v>89301072</v>
      </c>
      <c r="D15" s="697" t="s">
        <v>3082</v>
      </c>
      <c r="E15" s="698" t="s">
        <v>2079</v>
      </c>
      <c r="F15" s="696" t="s">
        <v>2067</v>
      </c>
      <c r="G15" s="696" t="s">
        <v>2134</v>
      </c>
      <c r="H15" s="696" t="s">
        <v>546</v>
      </c>
      <c r="I15" s="696" t="s">
        <v>2135</v>
      </c>
      <c r="J15" s="696" t="s">
        <v>2136</v>
      </c>
      <c r="K15" s="696" t="s">
        <v>2137</v>
      </c>
      <c r="L15" s="699">
        <v>0</v>
      </c>
      <c r="M15" s="699">
        <v>0</v>
      </c>
      <c r="N15" s="696">
        <v>3</v>
      </c>
      <c r="O15" s="700">
        <v>1</v>
      </c>
      <c r="P15" s="699">
        <v>0</v>
      </c>
      <c r="Q15" s="701"/>
      <c r="R15" s="696">
        <v>3</v>
      </c>
      <c r="S15" s="701">
        <v>1</v>
      </c>
      <c r="T15" s="700">
        <v>1</v>
      </c>
      <c r="U15" s="702">
        <v>1</v>
      </c>
    </row>
    <row r="16" spans="1:21" ht="14.4" customHeight="1" x14ac:dyDescent="0.3">
      <c r="A16" s="695">
        <v>7</v>
      </c>
      <c r="B16" s="696" t="s">
        <v>1919</v>
      </c>
      <c r="C16" s="696">
        <v>89301072</v>
      </c>
      <c r="D16" s="697" t="s">
        <v>3082</v>
      </c>
      <c r="E16" s="698" t="s">
        <v>2079</v>
      </c>
      <c r="F16" s="696" t="s">
        <v>2067</v>
      </c>
      <c r="G16" s="696" t="s">
        <v>2138</v>
      </c>
      <c r="H16" s="696" t="s">
        <v>1391</v>
      </c>
      <c r="I16" s="696" t="s">
        <v>2139</v>
      </c>
      <c r="J16" s="696" t="s">
        <v>2140</v>
      </c>
      <c r="K16" s="696" t="s">
        <v>2141</v>
      </c>
      <c r="L16" s="699">
        <v>249.54</v>
      </c>
      <c r="M16" s="699">
        <v>249.54</v>
      </c>
      <c r="N16" s="696">
        <v>1</v>
      </c>
      <c r="O16" s="700">
        <v>0.5</v>
      </c>
      <c r="P16" s="699">
        <v>249.54</v>
      </c>
      <c r="Q16" s="701">
        <v>1</v>
      </c>
      <c r="R16" s="696">
        <v>1</v>
      </c>
      <c r="S16" s="701">
        <v>1</v>
      </c>
      <c r="T16" s="700">
        <v>0.5</v>
      </c>
      <c r="U16" s="702">
        <v>1</v>
      </c>
    </row>
    <row r="17" spans="1:21" ht="14.4" customHeight="1" x14ac:dyDescent="0.3">
      <c r="A17" s="695">
        <v>7</v>
      </c>
      <c r="B17" s="696" t="s">
        <v>1919</v>
      </c>
      <c r="C17" s="696">
        <v>89301072</v>
      </c>
      <c r="D17" s="697" t="s">
        <v>3082</v>
      </c>
      <c r="E17" s="698" t="s">
        <v>2079</v>
      </c>
      <c r="F17" s="696" t="s">
        <v>2067</v>
      </c>
      <c r="G17" s="696" t="s">
        <v>2142</v>
      </c>
      <c r="H17" s="696" t="s">
        <v>546</v>
      </c>
      <c r="I17" s="696" t="s">
        <v>2143</v>
      </c>
      <c r="J17" s="696" t="s">
        <v>2144</v>
      </c>
      <c r="K17" s="696" t="s">
        <v>2145</v>
      </c>
      <c r="L17" s="699">
        <v>0</v>
      </c>
      <c r="M17" s="699">
        <v>0</v>
      </c>
      <c r="N17" s="696">
        <v>2</v>
      </c>
      <c r="O17" s="700">
        <v>0.5</v>
      </c>
      <c r="P17" s="699">
        <v>0</v>
      </c>
      <c r="Q17" s="701"/>
      <c r="R17" s="696">
        <v>2</v>
      </c>
      <c r="S17" s="701">
        <v>1</v>
      </c>
      <c r="T17" s="700">
        <v>0.5</v>
      </c>
      <c r="U17" s="702">
        <v>1</v>
      </c>
    </row>
    <row r="18" spans="1:21" ht="14.4" customHeight="1" x14ac:dyDescent="0.3">
      <c r="A18" s="695">
        <v>7</v>
      </c>
      <c r="B18" s="696" t="s">
        <v>1919</v>
      </c>
      <c r="C18" s="696">
        <v>89301072</v>
      </c>
      <c r="D18" s="697" t="s">
        <v>3082</v>
      </c>
      <c r="E18" s="698" t="s">
        <v>2079</v>
      </c>
      <c r="F18" s="696" t="s">
        <v>2067</v>
      </c>
      <c r="G18" s="696" t="s">
        <v>2146</v>
      </c>
      <c r="H18" s="696" t="s">
        <v>546</v>
      </c>
      <c r="I18" s="696" t="s">
        <v>2147</v>
      </c>
      <c r="J18" s="696" t="s">
        <v>2148</v>
      </c>
      <c r="K18" s="696" t="s">
        <v>2149</v>
      </c>
      <c r="L18" s="699">
        <v>0</v>
      </c>
      <c r="M18" s="699">
        <v>0</v>
      </c>
      <c r="N18" s="696">
        <v>1</v>
      </c>
      <c r="O18" s="700">
        <v>0.5</v>
      </c>
      <c r="P18" s="699">
        <v>0</v>
      </c>
      <c r="Q18" s="701"/>
      <c r="R18" s="696">
        <v>1</v>
      </c>
      <c r="S18" s="701">
        <v>1</v>
      </c>
      <c r="T18" s="700">
        <v>0.5</v>
      </c>
      <c r="U18" s="702">
        <v>1</v>
      </c>
    </row>
    <row r="19" spans="1:21" ht="14.4" customHeight="1" x14ac:dyDescent="0.3">
      <c r="A19" s="695">
        <v>7</v>
      </c>
      <c r="B19" s="696" t="s">
        <v>1919</v>
      </c>
      <c r="C19" s="696">
        <v>89301072</v>
      </c>
      <c r="D19" s="697" t="s">
        <v>3082</v>
      </c>
      <c r="E19" s="698" t="s">
        <v>2079</v>
      </c>
      <c r="F19" s="696" t="s">
        <v>2067</v>
      </c>
      <c r="G19" s="696" t="s">
        <v>2146</v>
      </c>
      <c r="H19" s="696" t="s">
        <v>546</v>
      </c>
      <c r="I19" s="696" t="s">
        <v>2150</v>
      </c>
      <c r="J19" s="696" t="s">
        <v>2148</v>
      </c>
      <c r="K19" s="696" t="s">
        <v>2151</v>
      </c>
      <c r="L19" s="699">
        <v>0</v>
      </c>
      <c r="M19" s="699">
        <v>0</v>
      </c>
      <c r="N19" s="696">
        <v>1</v>
      </c>
      <c r="O19" s="700">
        <v>0.5</v>
      </c>
      <c r="P19" s="699">
        <v>0</v>
      </c>
      <c r="Q19" s="701"/>
      <c r="R19" s="696">
        <v>1</v>
      </c>
      <c r="S19" s="701">
        <v>1</v>
      </c>
      <c r="T19" s="700">
        <v>0.5</v>
      </c>
      <c r="U19" s="702">
        <v>1</v>
      </c>
    </row>
    <row r="20" spans="1:21" ht="14.4" customHeight="1" x14ac:dyDescent="0.3">
      <c r="A20" s="695">
        <v>7</v>
      </c>
      <c r="B20" s="696" t="s">
        <v>1919</v>
      </c>
      <c r="C20" s="696">
        <v>89301072</v>
      </c>
      <c r="D20" s="697" t="s">
        <v>3082</v>
      </c>
      <c r="E20" s="698" t="s">
        <v>2079</v>
      </c>
      <c r="F20" s="696" t="s">
        <v>2067</v>
      </c>
      <c r="G20" s="696" t="s">
        <v>2152</v>
      </c>
      <c r="H20" s="696" t="s">
        <v>546</v>
      </c>
      <c r="I20" s="696" t="s">
        <v>730</v>
      </c>
      <c r="J20" s="696" t="s">
        <v>731</v>
      </c>
      <c r="K20" s="696" t="s">
        <v>732</v>
      </c>
      <c r="L20" s="699">
        <v>56.69</v>
      </c>
      <c r="M20" s="699">
        <v>170.07</v>
      </c>
      <c r="N20" s="696">
        <v>3</v>
      </c>
      <c r="O20" s="700">
        <v>0.5</v>
      </c>
      <c r="P20" s="699">
        <v>170.07</v>
      </c>
      <c r="Q20" s="701">
        <v>1</v>
      </c>
      <c r="R20" s="696">
        <v>3</v>
      </c>
      <c r="S20" s="701">
        <v>1</v>
      </c>
      <c r="T20" s="700">
        <v>0.5</v>
      </c>
      <c r="U20" s="702">
        <v>1</v>
      </c>
    </row>
    <row r="21" spans="1:21" ht="14.4" customHeight="1" x14ac:dyDescent="0.3">
      <c r="A21" s="695">
        <v>7</v>
      </c>
      <c r="B21" s="696" t="s">
        <v>1919</v>
      </c>
      <c r="C21" s="696">
        <v>89301072</v>
      </c>
      <c r="D21" s="697" t="s">
        <v>3082</v>
      </c>
      <c r="E21" s="698" t="s">
        <v>2079</v>
      </c>
      <c r="F21" s="696" t="s">
        <v>2067</v>
      </c>
      <c r="G21" s="696" t="s">
        <v>2153</v>
      </c>
      <c r="H21" s="696" t="s">
        <v>546</v>
      </c>
      <c r="I21" s="696" t="s">
        <v>2154</v>
      </c>
      <c r="J21" s="696" t="s">
        <v>2155</v>
      </c>
      <c r="K21" s="696" t="s">
        <v>2156</v>
      </c>
      <c r="L21" s="699">
        <v>61.3</v>
      </c>
      <c r="M21" s="699">
        <v>61.3</v>
      </c>
      <c r="N21" s="696">
        <v>1</v>
      </c>
      <c r="O21" s="700">
        <v>0.5</v>
      </c>
      <c r="P21" s="699">
        <v>61.3</v>
      </c>
      <c r="Q21" s="701">
        <v>1</v>
      </c>
      <c r="R21" s="696">
        <v>1</v>
      </c>
      <c r="S21" s="701">
        <v>1</v>
      </c>
      <c r="T21" s="700">
        <v>0.5</v>
      </c>
      <c r="U21" s="702">
        <v>1</v>
      </c>
    </row>
    <row r="22" spans="1:21" ht="14.4" customHeight="1" x14ac:dyDescent="0.3">
      <c r="A22" s="695">
        <v>7</v>
      </c>
      <c r="B22" s="696" t="s">
        <v>1919</v>
      </c>
      <c r="C22" s="696">
        <v>89301072</v>
      </c>
      <c r="D22" s="697" t="s">
        <v>3082</v>
      </c>
      <c r="E22" s="698" t="s">
        <v>2079</v>
      </c>
      <c r="F22" s="696" t="s">
        <v>2067</v>
      </c>
      <c r="G22" s="696" t="s">
        <v>2157</v>
      </c>
      <c r="H22" s="696" t="s">
        <v>546</v>
      </c>
      <c r="I22" s="696" t="s">
        <v>2158</v>
      </c>
      <c r="J22" s="696" t="s">
        <v>2159</v>
      </c>
      <c r="K22" s="696" t="s">
        <v>2160</v>
      </c>
      <c r="L22" s="699">
        <v>0</v>
      </c>
      <c r="M22" s="699">
        <v>0</v>
      </c>
      <c r="N22" s="696">
        <v>2</v>
      </c>
      <c r="O22" s="700">
        <v>0.5</v>
      </c>
      <c r="P22" s="699">
        <v>0</v>
      </c>
      <c r="Q22" s="701"/>
      <c r="R22" s="696">
        <v>2</v>
      </c>
      <c r="S22" s="701">
        <v>1</v>
      </c>
      <c r="T22" s="700">
        <v>0.5</v>
      </c>
      <c r="U22" s="702">
        <v>1</v>
      </c>
    </row>
    <row r="23" spans="1:21" ht="14.4" customHeight="1" x14ac:dyDescent="0.3">
      <c r="A23" s="695">
        <v>7</v>
      </c>
      <c r="B23" s="696" t="s">
        <v>1919</v>
      </c>
      <c r="C23" s="696">
        <v>89301072</v>
      </c>
      <c r="D23" s="697" t="s">
        <v>3082</v>
      </c>
      <c r="E23" s="698" t="s">
        <v>2080</v>
      </c>
      <c r="F23" s="696" t="s">
        <v>2067</v>
      </c>
      <c r="G23" s="696" t="s">
        <v>2161</v>
      </c>
      <c r="H23" s="696" t="s">
        <v>546</v>
      </c>
      <c r="I23" s="696" t="s">
        <v>2162</v>
      </c>
      <c r="J23" s="696" t="s">
        <v>2163</v>
      </c>
      <c r="K23" s="696" t="s">
        <v>2164</v>
      </c>
      <c r="L23" s="699">
        <v>0</v>
      </c>
      <c r="M23" s="699">
        <v>0</v>
      </c>
      <c r="N23" s="696">
        <v>2</v>
      </c>
      <c r="O23" s="700">
        <v>1</v>
      </c>
      <c r="P23" s="699">
        <v>0</v>
      </c>
      <c r="Q23" s="701"/>
      <c r="R23" s="696">
        <v>2</v>
      </c>
      <c r="S23" s="701">
        <v>1</v>
      </c>
      <c r="T23" s="700">
        <v>1</v>
      </c>
      <c r="U23" s="702">
        <v>1</v>
      </c>
    </row>
    <row r="24" spans="1:21" ht="14.4" customHeight="1" x14ac:dyDescent="0.3">
      <c r="A24" s="695">
        <v>7</v>
      </c>
      <c r="B24" s="696" t="s">
        <v>1919</v>
      </c>
      <c r="C24" s="696">
        <v>89301072</v>
      </c>
      <c r="D24" s="697" t="s">
        <v>3082</v>
      </c>
      <c r="E24" s="698" t="s">
        <v>2080</v>
      </c>
      <c r="F24" s="696" t="s">
        <v>2067</v>
      </c>
      <c r="G24" s="696" t="s">
        <v>2157</v>
      </c>
      <c r="H24" s="696" t="s">
        <v>546</v>
      </c>
      <c r="I24" s="696" t="s">
        <v>2158</v>
      </c>
      <c r="J24" s="696" t="s">
        <v>2159</v>
      </c>
      <c r="K24" s="696" t="s">
        <v>2160</v>
      </c>
      <c r="L24" s="699">
        <v>0</v>
      </c>
      <c r="M24" s="699">
        <v>0</v>
      </c>
      <c r="N24" s="696">
        <v>1</v>
      </c>
      <c r="O24" s="700">
        <v>1</v>
      </c>
      <c r="P24" s="699">
        <v>0</v>
      </c>
      <c r="Q24" s="701"/>
      <c r="R24" s="696">
        <v>1</v>
      </c>
      <c r="S24" s="701">
        <v>1</v>
      </c>
      <c r="T24" s="700">
        <v>1</v>
      </c>
      <c r="U24" s="702">
        <v>1</v>
      </c>
    </row>
    <row r="25" spans="1:21" ht="14.4" customHeight="1" x14ac:dyDescent="0.3">
      <c r="A25" s="695">
        <v>7</v>
      </c>
      <c r="B25" s="696" t="s">
        <v>1919</v>
      </c>
      <c r="C25" s="696">
        <v>89301072</v>
      </c>
      <c r="D25" s="697" t="s">
        <v>3082</v>
      </c>
      <c r="E25" s="698" t="s">
        <v>2082</v>
      </c>
      <c r="F25" s="696" t="s">
        <v>2067</v>
      </c>
      <c r="G25" s="696" t="s">
        <v>2165</v>
      </c>
      <c r="H25" s="696" t="s">
        <v>546</v>
      </c>
      <c r="I25" s="696" t="s">
        <v>2166</v>
      </c>
      <c r="J25" s="696" t="s">
        <v>2167</v>
      </c>
      <c r="K25" s="696" t="s">
        <v>2168</v>
      </c>
      <c r="L25" s="699">
        <v>201.75</v>
      </c>
      <c r="M25" s="699">
        <v>605.25</v>
      </c>
      <c r="N25" s="696">
        <v>3</v>
      </c>
      <c r="O25" s="700">
        <v>0.5</v>
      </c>
      <c r="P25" s="699">
        <v>605.25</v>
      </c>
      <c r="Q25" s="701">
        <v>1</v>
      </c>
      <c r="R25" s="696">
        <v>3</v>
      </c>
      <c r="S25" s="701">
        <v>1</v>
      </c>
      <c r="T25" s="700">
        <v>0.5</v>
      </c>
      <c r="U25" s="702">
        <v>1</v>
      </c>
    </row>
    <row r="26" spans="1:21" ht="14.4" customHeight="1" x14ac:dyDescent="0.3">
      <c r="A26" s="695">
        <v>7</v>
      </c>
      <c r="B26" s="696" t="s">
        <v>1919</v>
      </c>
      <c r="C26" s="696">
        <v>89301072</v>
      </c>
      <c r="D26" s="697" t="s">
        <v>3082</v>
      </c>
      <c r="E26" s="698" t="s">
        <v>2082</v>
      </c>
      <c r="F26" s="696" t="s">
        <v>2067</v>
      </c>
      <c r="G26" s="696" t="s">
        <v>2169</v>
      </c>
      <c r="H26" s="696" t="s">
        <v>1391</v>
      </c>
      <c r="I26" s="696" t="s">
        <v>2170</v>
      </c>
      <c r="J26" s="696" t="s">
        <v>2171</v>
      </c>
      <c r="K26" s="696" t="s">
        <v>2172</v>
      </c>
      <c r="L26" s="699">
        <v>581.30999999999995</v>
      </c>
      <c r="M26" s="699">
        <v>581.30999999999995</v>
      </c>
      <c r="N26" s="696">
        <v>1</v>
      </c>
      <c r="O26" s="700">
        <v>1</v>
      </c>
      <c r="P26" s="699">
        <v>581.30999999999995</v>
      </c>
      <c r="Q26" s="701">
        <v>1</v>
      </c>
      <c r="R26" s="696">
        <v>1</v>
      </c>
      <c r="S26" s="701">
        <v>1</v>
      </c>
      <c r="T26" s="700">
        <v>1</v>
      </c>
      <c r="U26" s="702">
        <v>1</v>
      </c>
    </row>
    <row r="27" spans="1:21" ht="14.4" customHeight="1" x14ac:dyDescent="0.3">
      <c r="A27" s="695">
        <v>7</v>
      </c>
      <c r="B27" s="696" t="s">
        <v>1919</v>
      </c>
      <c r="C27" s="696">
        <v>89301072</v>
      </c>
      <c r="D27" s="697" t="s">
        <v>3082</v>
      </c>
      <c r="E27" s="698" t="s">
        <v>2082</v>
      </c>
      <c r="F27" s="696" t="s">
        <v>2067</v>
      </c>
      <c r="G27" s="696" t="s">
        <v>2173</v>
      </c>
      <c r="H27" s="696" t="s">
        <v>546</v>
      </c>
      <c r="I27" s="696" t="s">
        <v>2174</v>
      </c>
      <c r="J27" s="696" t="s">
        <v>2175</v>
      </c>
      <c r="K27" s="696" t="s">
        <v>2176</v>
      </c>
      <c r="L27" s="699">
        <v>349.88</v>
      </c>
      <c r="M27" s="699">
        <v>1049.6399999999999</v>
      </c>
      <c r="N27" s="696">
        <v>3</v>
      </c>
      <c r="O27" s="700">
        <v>0.5</v>
      </c>
      <c r="P27" s="699"/>
      <c r="Q27" s="701">
        <v>0</v>
      </c>
      <c r="R27" s="696"/>
      <c r="S27" s="701">
        <v>0</v>
      </c>
      <c r="T27" s="700"/>
      <c r="U27" s="702">
        <v>0</v>
      </c>
    </row>
    <row r="28" spans="1:21" ht="14.4" customHeight="1" x14ac:dyDescent="0.3">
      <c r="A28" s="695">
        <v>7</v>
      </c>
      <c r="B28" s="696" t="s">
        <v>1919</v>
      </c>
      <c r="C28" s="696">
        <v>89301072</v>
      </c>
      <c r="D28" s="697" t="s">
        <v>3082</v>
      </c>
      <c r="E28" s="698" t="s">
        <v>2082</v>
      </c>
      <c r="F28" s="696" t="s">
        <v>2067</v>
      </c>
      <c r="G28" s="696" t="s">
        <v>2173</v>
      </c>
      <c r="H28" s="696" t="s">
        <v>546</v>
      </c>
      <c r="I28" s="696" t="s">
        <v>719</v>
      </c>
      <c r="J28" s="696" t="s">
        <v>716</v>
      </c>
      <c r="K28" s="696" t="s">
        <v>2177</v>
      </c>
      <c r="L28" s="699">
        <v>314.89999999999998</v>
      </c>
      <c r="M28" s="699">
        <v>629.79999999999995</v>
      </c>
      <c r="N28" s="696">
        <v>2</v>
      </c>
      <c r="O28" s="700">
        <v>0.5</v>
      </c>
      <c r="P28" s="699">
        <v>629.79999999999995</v>
      </c>
      <c r="Q28" s="701">
        <v>1</v>
      </c>
      <c r="R28" s="696">
        <v>2</v>
      </c>
      <c r="S28" s="701">
        <v>1</v>
      </c>
      <c r="T28" s="700">
        <v>0.5</v>
      </c>
      <c r="U28" s="702">
        <v>1</v>
      </c>
    </row>
    <row r="29" spans="1:21" ht="14.4" customHeight="1" x14ac:dyDescent="0.3">
      <c r="A29" s="695">
        <v>7</v>
      </c>
      <c r="B29" s="696" t="s">
        <v>1919</v>
      </c>
      <c r="C29" s="696">
        <v>89301072</v>
      </c>
      <c r="D29" s="697" t="s">
        <v>3082</v>
      </c>
      <c r="E29" s="698" t="s">
        <v>2082</v>
      </c>
      <c r="F29" s="696" t="s">
        <v>2067</v>
      </c>
      <c r="G29" s="696" t="s">
        <v>2178</v>
      </c>
      <c r="H29" s="696" t="s">
        <v>1391</v>
      </c>
      <c r="I29" s="696" t="s">
        <v>2179</v>
      </c>
      <c r="J29" s="696" t="s">
        <v>2180</v>
      </c>
      <c r="K29" s="696" t="s">
        <v>2181</v>
      </c>
      <c r="L29" s="699">
        <v>349.88</v>
      </c>
      <c r="M29" s="699">
        <v>699.76</v>
      </c>
      <c r="N29" s="696">
        <v>2</v>
      </c>
      <c r="O29" s="700">
        <v>0.5</v>
      </c>
      <c r="P29" s="699">
        <v>699.76</v>
      </c>
      <c r="Q29" s="701">
        <v>1</v>
      </c>
      <c r="R29" s="696">
        <v>2</v>
      </c>
      <c r="S29" s="701">
        <v>1</v>
      </c>
      <c r="T29" s="700">
        <v>0.5</v>
      </c>
      <c r="U29" s="702">
        <v>1</v>
      </c>
    </row>
    <row r="30" spans="1:21" ht="14.4" customHeight="1" x14ac:dyDescent="0.3">
      <c r="A30" s="695">
        <v>7</v>
      </c>
      <c r="B30" s="696" t="s">
        <v>1919</v>
      </c>
      <c r="C30" s="696">
        <v>89301072</v>
      </c>
      <c r="D30" s="697" t="s">
        <v>3082</v>
      </c>
      <c r="E30" s="698" t="s">
        <v>2082</v>
      </c>
      <c r="F30" s="696" t="s">
        <v>2067</v>
      </c>
      <c r="G30" s="696" t="s">
        <v>2182</v>
      </c>
      <c r="H30" s="696" t="s">
        <v>1391</v>
      </c>
      <c r="I30" s="696" t="s">
        <v>2183</v>
      </c>
      <c r="J30" s="696" t="s">
        <v>2184</v>
      </c>
      <c r="K30" s="696" t="s">
        <v>2185</v>
      </c>
      <c r="L30" s="699">
        <v>140.03</v>
      </c>
      <c r="M30" s="699">
        <v>420.09000000000003</v>
      </c>
      <c r="N30" s="696">
        <v>3</v>
      </c>
      <c r="O30" s="700">
        <v>0.5</v>
      </c>
      <c r="P30" s="699"/>
      <c r="Q30" s="701">
        <v>0</v>
      </c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7</v>
      </c>
      <c r="B31" s="696" t="s">
        <v>1919</v>
      </c>
      <c r="C31" s="696">
        <v>89301072</v>
      </c>
      <c r="D31" s="697" t="s">
        <v>3082</v>
      </c>
      <c r="E31" s="698" t="s">
        <v>2082</v>
      </c>
      <c r="F31" s="696" t="s">
        <v>2067</v>
      </c>
      <c r="G31" s="696" t="s">
        <v>2186</v>
      </c>
      <c r="H31" s="696" t="s">
        <v>1391</v>
      </c>
      <c r="I31" s="696" t="s">
        <v>2187</v>
      </c>
      <c r="J31" s="696" t="s">
        <v>2188</v>
      </c>
      <c r="K31" s="696" t="s">
        <v>2189</v>
      </c>
      <c r="L31" s="699">
        <v>428.4</v>
      </c>
      <c r="M31" s="699">
        <v>1285.1999999999998</v>
      </c>
      <c r="N31" s="696">
        <v>3</v>
      </c>
      <c r="O31" s="700">
        <v>0.5</v>
      </c>
      <c r="P31" s="699">
        <v>1285.1999999999998</v>
      </c>
      <c r="Q31" s="701">
        <v>1</v>
      </c>
      <c r="R31" s="696">
        <v>3</v>
      </c>
      <c r="S31" s="701">
        <v>1</v>
      </c>
      <c r="T31" s="700">
        <v>0.5</v>
      </c>
      <c r="U31" s="702">
        <v>1</v>
      </c>
    </row>
    <row r="32" spans="1:21" ht="14.4" customHeight="1" x14ac:dyDescent="0.3">
      <c r="A32" s="695">
        <v>7</v>
      </c>
      <c r="B32" s="696" t="s">
        <v>1919</v>
      </c>
      <c r="C32" s="696">
        <v>89301072</v>
      </c>
      <c r="D32" s="697" t="s">
        <v>3082</v>
      </c>
      <c r="E32" s="698" t="s">
        <v>2082</v>
      </c>
      <c r="F32" s="696" t="s">
        <v>2067</v>
      </c>
      <c r="G32" s="696" t="s">
        <v>2186</v>
      </c>
      <c r="H32" s="696" t="s">
        <v>546</v>
      </c>
      <c r="I32" s="696" t="s">
        <v>2190</v>
      </c>
      <c r="J32" s="696" t="s">
        <v>2191</v>
      </c>
      <c r="K32" s="696" t="s">
        <v>2192</v>
      </c>
      <c r="L32" s="699">
        <v>0</v>
      </c>
      <c r="M32" s="699">
        <v>0</v>
      </c>
      <c r="N32" s="696">
        <v>3</v>
      </c>
      <c r="O32" s="700">
        <v>0.5</v>
      </c>
      <c r="P32" s="699">
        <v>0</v>
      </c>
      <c r="Q32" s="701"/>
      <c r="R32" s="696">
        <v>3</v>
      </c>
      <c r="S32" s="701">
        <v>1</v>
      </c>
      <c r="T32" s="700">
        <v>0.5</v>
      </c>
      <c r="U32" s="702">
        <v>1</v>
      </c>
    </row>
    <row r="33" spans="1:21" ht="14.4" customHeight="1" x14ac:dyDescent="0.3">
      <c r="A33" s="695">
        <v>7</v>
      </c>
      <c r="B33" s="696" t="s">
        <v>1919</v>
      </c>
      <c r="C33" s="696">
        <v>89301072</v>
      </c>
      <c r="D33" s="697" t="s">
        <v>3082</v>
      </c>
      <c r="E33" s="698" t="s">
        <v>2082</v>
      </c>
      <c r="F33" s="696" t="s">
        <v>2067</v>
      </c>
      <c r="G33" s="696" t="s">
        <v>2193</v>
      </c>
      <c r="H33" s="696" t="s">
        <v>546</v>
      </c>
      <c r="I33" s="696" t="s">
        <v>2194</v>
      </c>
      <c r="J33" s="696" t="s">
        <v>2195</v>
      </c>
      <c r="K33" s="696" t="s">
        <v>2196</v>
      </c>
      <c r="L33" s="699">
        <v>147.36000000000001</v>
      </c>
      <c r="M33" s="699">
        <v>294.72000000000003</v>
      </c>
      <c r="N33" s="696">
        <v>2</v>
      </c>
      <c r="O33" s="700">
        <v>0.5</v>
      </c>
      <c r="P33" s="699">
        <v>294.72000000000003</v>
      </c>
      <c r="Q33" s="701">
        <v>1</v>
      </c>
      <c r="R33" s="696">
        <v>2</v>
      </c>
      <c r="S33" s="701">
        <v>1</v>
      </c>
      <c r="T33" s="700">
        <v>0.5</v>
      </c>
      <c r="U33" s="702">
        <v>1</v>
      </c>
    </row>
    <row r="34" spans="1:21" ht="14.4" customHeight="1" x14ac:dyDescent="0.3">
      <c r="A34" s="695">
        <v>7</v>
      </c>
      <c r="B34" s="696" t="s">
        <v>1919</v>
      </c>
      <c r="C34" s="696">
        <v>89301072</v>
      </c>
      <c r="D34" s="697" t="s">
        <v>3082</v>
      </c>
      <c r="E34" s="698" t="s">
        <v>2082</v>
      </c>
      <c r="F34" s="696" t="s">
        <v>2067</v>
      </c>
      <c r="G34" s="696" t="s">
        <v>2197</v>
      </c>
      <c r="H34" s="696" t="s">
        <v>546</v>
      </c>
      <c r="I34" s="696" t="s">
        <v>2198</v>
      </c>
      <c r="J34" s="696" t="s">
        <v>2199</v>
      </c>
      <c r="K34" s="696" t="s">
        <v>2200</v>
      </c>
      <c r="L34" s="699">
        <v>154.33000000000001</v>
      </c>
      <c r="M34" s="699">
        <v>1697.6299999999999</v>
      </c>
      <c r="N34" s="696">
        <v>11</v>
      </c>
      <c r="O34" s="700">
        <v>3.5</v>
      </c>
      <c r="P34" s="699">
        <v>1697.6299999999999</v>
      </c>
      <c r="Q34" s="701">
        <v>1</v>
      </c>
      <c r="R34" s="696">
        <v>11</v>
      </c>
      <c r="S34" s="701">
        <v>1</v>
      </c>
      <c r="T34" s="700">
        <v>3.5</v>
      </c>
      <c r="U34" s="702">
        <v>1</v>
      </c>
    </row>
    <row r="35" spans="1:21" ht="14.4" customHeight="1" x14ac:dyDescent="0.3">
      <c r="A35" s="695">
        <v>7</v>
      </c>
      <c r="B35" s="696" t="s">
        <v>1919</v>
      </c>
      <c r="C35" s="696">
        <v>89301072</v>
      </c>
      <c r="D35" s="697" t="s">
        <v>3082</v>
      </c>
      <c r="E35" s="698" t="s">
        <v>2082</v>
      </c>
      <c r="F35" s="696" t="s">
        <v>2067</v>
      </c>
      <c r="G35" s="696" t="s">
        <v>2201</v>
      </c>
      <c r="H35" s="696" t="s">
        <v>546</v>
      </c>
      <c r="I35" s="696" t="s">
        <v>2202</v>
      </c>
      <c r="J35" s="696" t="s">
        <v>2203</v>
      </c>
      <c r="K35" s="696" t="s">
        <v>2204</v>
      </c>
      <c r="L35" s="699">
        <v>286.63</v>
      </c>
      <c r="M35" s="699">
        <v>286.63</v>
      </c>
      <c r="N35" s="696">
        <v>1</v>
      </c>
      <c r="O35" s="700">
        <v>0.5</v>
      </c>
      <c r="P35" s="699">
        <v>286.63</v>
      </c>
      <c r="Q35" s="701">
        <v>1</v>
      </c>
      <c r="R35" s="696">
        <v>1</v>
      </c>
      <c r="S35" s="701">
        <v>1</v>
      </c>
      <c r="T35" s="700">
        <v>0.5</v>
      </c>
      <c r="U35" s="702">
        <v>1</v>
      </c>
    </row>
    <row r="36" spans="1:21" ht="14.4" customHeight="1" x14ac:dyDescent="0.3">
      <c r="A36" s="695">
        <v>7</v>
      </c>
      <c r="B36" s="696" t="s">
        <v>1919</v>
      </c>
      <c r="C36" s="696">
        <v>89301072</v>
      </c>
      <c r="D36" s="697" t="s">
        <v>3082</v>
      </c>
      <c r="E36" s="698" t="s">
        <v>2082</v>
      </c>
      <c r="F36" s="696" t="s">
        <v>2067</v>
      </c>
      <c r="G36" s="696" t="s">
        <v>2205</v>
      </c>
      <c r="H36" s="696" t="s">
        <v>1391</v>
      </c>
      <c r="I36" s="696" t="s">
        <v>2206</v>
      </c>
      <c r="J36" s="696" t="s">
        <v>2207</v>
      </c>
      <c r="K36" s="696" t="s">
        <v>2208</v>
      </c>
      <c r="L36" s="699">
        <v>0</v>
      </c>
      <c r="M36" s="699">
        <v>0</v>
      </c>
      <c r="N36" s="696">
        <v>2</v>
      </c>
      <c r="O36" s="700">
        <v>0.5</v>
      </c>
      <c r="P36" s="699">
        <v>0</v>
      </c>
      <c r="Q36" s="701"/>
      <c r="R36" s="696">
        <v>2</v>
      </c>
      <c r="S36" s="701">
        <v>1</v>
      </c>
      <c r="T36" s="700">
        <v>0.5</v>
      </c>
      <c r="U36" s="702">
        <v>1</v>
      </c>
    </row>
    <row r="37" spans="1:21" ht="14.4" customHeight="1" x14ac:dyDescent="0.3">
      <c r="A37" s="695">
        <v>7</v>
      </c>
      <c r="B37" s="696" t="s">
        <v>1919</v>
      </c>
      <c r="C37" s="696">
        <v>89301072</v>
      </c>
      <c r="D37" s="697" t="s">
        <v>3082</v>
      </c>
      <c r="E37" s="698" t="s">
        <v>2082</v>
      </c>
      <c r="F37" s="696" t="s">
        <v>2067</v>
      </c>
      <c r="G37" s="696" t="s">
        <v>2205</v>
      </c>
      <c r="H37" s="696" t="s">
        <v>1391</v>
      </c>
      <c r="I37" s="696" t="s">
        <v>2209</v>
      </c>
      <c r="J37" s="696" t="s">
        <v>2210</v>
      </c>
      <c r="K37" s="696" t="s">
        <v>2211</v>
      </c>
      <c r="L37" s="699">
        <v>0</v>
      </c>
      <c r="M37" s="699">
        <v>0</v>
      </c>
      <c r="N37" s="696">
        <v>2</v>
      </c>
      <c r="O37" s="700">
        <v>0.5</v>
      </c>
      <c r="P37" s="699">
        <v>0</v>
      </c>
      <c r="Q37" s="701"/>
      <c r="R37" s="696">
        <v>2</v>
      </c>
      <c r="S37" s="701">
        <v>1</v>
      </c>
      <c r="T37" s="700">
        <v>0.5</v>
      </c>
      <c r="U37" s="702">
        <v>1</v>
      </c>
    </row>
    <row r="38" spans="1:21" ht="14.4" customHeight="1" x14ac:dyDescent="0.3">
      <c r="A38" s="695">
        <v>7</v>
      </c>
      <c r="B38" s="696" t="s">
        <v>1919</v>
      </c>
      <c r="C38" s="696">
        <v>89301072</v>
      </c>
      <c r="D38" s="697" t="s">
        <v>3082</v>
      </c>
      <c r="E38" s="698" t="s">
        <v>2082</v>
      </c>
      <c r="F38" s="696" t="s">
        <v>2067</v>
      </c>
      <c r="G38" s="696" t="s">
        <v>2126</v>
      </c>
      <c r="H38" s="696" t="s">
        <v>546</v>
      </c>
      <c r="I38" s="696" t="s">
        <v>2212</v>
      </c>
      <c r="J38" s="696" t="s">
        <v>2128</v>
      </c>
      <c r="K38" s="696" t="s">
        <v>2213</v>
      </c>
      <c r="L38" s="699">
        <v>0</v>
      </c>
      <c r="M38" s="699">
        <v>0</v>
      </c>
      <c r="N38" s="696">
        <v>3</v>
      </c>
      <c r="O38" s="700">
        <v>0.5</v>
      </c>
      <c r="P38" s="699">
        <v>0</v>
      </c>
      <c r="Q38" s="701"/>
      <c r="R38" s="696">
        <v>3</v>
      </c>
      <c r="S38" s="701">
        <v>1</v>
      </c>
      <c r="T38" s="700">
        <v>0.5</v>
      </c>
      <c r="U38" s="702">
        <v>1</v>
      </c>
    </row>
    <row r="39" spans="1:21" ht="14.4" customHeight="1" x14ac:dyDescent="0.3">
      <c r="A39" s="695">
        <v>7</v>
      </c>
      <c r="B39" s="696" t="s">
        <v>1919</v>
      </c>
      <c r="C39" s="696">
        <v>89301072</v>
      </c>
      <c r="D39" s="697" t="s">
        <v>3082</v>
      </c>
      <c r="E39" s="698" t="s">
        <v>2082</v>
      </c>
      <c r="F39" s="696" t="s">
        <v>2067</v>
      </c>
      <c r="G39" s="696" t="s">
        <v>2126</v>
      </c>
      <c r="H39" s="696" t="s">
        <v>546</v>
      </c>
      <c r="I39" s="696" t="s">
        <v>2214</v>
      </c>
      <c r="J39" s="696" t="s">
        <v>2128</v>
      </c>
      <c r="K39" s="696" t="s">
        <v>2213</v>
      </c>
      <c r="L39" s="699">
        <v>0</v>
      </c>
      <c r="M39" s="699">
        <v>0</v>
      </c>
      <c r="N39" s="696">
        <v>3</v>
      </c>
      <c r="O39" s="700">
        <v>0.5</v>
      </c>
      <c r="P39" s="699">
        <v>0</v>
      </c>
      <c r="Q39" s="701"/>
      <c r="R39" s="696">
        <v>3</v>
      </c>
      <c r="S39" s="701">
        <v>1</v>
      </c>
      <c r="T39" s="700">
        <v>0.5</v>
      </c>
      <c r="U39" s="702">
        <v>1</v>
      </c>
    </row>
    <row r="40" spans="1:21" ht="14.4" customHeight="1" x14ac:dyDescent="0.3">
      <c r="A40" s="695">
        <v>7</v>
      </c>
      <c r="B40" s="696" t="s">
        <v>1919</v>
      </c>
      <c r="C40" s="696">
        <v>89301072</v>
      </c>
      <c r="D40" s="697" t="s">
        <v>3082</v>
      </c>
      <c r="E40" s="698" t="s">
        <v>2083</v>
      </c>
      <c r="F40" s="696" t="s">
        <v>2067</v>
      </c>
      <c r="G40" s="696" t="s">
        <v>2215</v>
      </c>
      <c r="H40" s="696" t="s">
        <v>546</v>
      </c>
      <c r="I40" s="696" t="s">
        <v>2216</v>
      </c>
      <c r="J40" s="696" t="s">
        <v>2217</v>
      </c>
      <c r="K40" s="696" t="s">
        <v>2218</v>
      </c>
      <c r="L40" s="699">
        <v>47.63</v>
      </c>
      <c r="M40" s="699">
        <v>95.26</v>
      </c>
      <c r="N40" s="696">
        <v>2</v>
      </c>
      <c r="O40" s="700">
        <v>1</v>
      </c>
      <c r="P40" s="699"/>
      <c r="Q40" s="701">
        <v>0</v>
      </c>
      <c r="R40" s="696"/>
      <c r="S40" s="701">
        <v>0</v>
      </c>
      <c r="T40" s="700"/>
      <c r="U40" s="702">
        <v>0</v>
      </c>
    </row>
    <row r="41" spans="1:21" ht="14.4" customHeight="1" x14ac:dyDescent="0.3">
      <c r="A41" s="695">
        <v>7</v>
      </c>
      <c r="B41" s="696" t="s">
        <v>1919</v>
      </c>
      <c r="C41" s="696">
        <v>89301072</v>
      </c>
      <c r="D41" s="697" t="s">
        <v>3082</v>
      </c>
      <c r="E41" s="698" t="s">
        <v>2083</v>
      </c>
      <c r="F41" s="696" t="s">
        <v>2067</v>
      </c>
      <c r="G41" s="696" t="s">
        <v>2219</v>
      </c>
      <c r="H41" s="696" t="s">
        <v>1391</v>
      </c>
      <c r="I41" s="696" t="s">
        <v>2220</v>
      </c>
      <c r="J41" s="696" t="s">
        <v>2221</v>
      </c>
      <c r="K41" s="696" t="s">
        <v>2222</v>
      </c>
      <c r="L41" s="699">
        <v>99.7</v>
      </c>
      <c r="M41" s="699">
        <v>99.7</v>
      </c>
      <c r="N41" s="696">
        <v>1</v>
      </c>
      <c r="O41" s="700">
        <v>1</v>
      </c>
      <c r="P41" s="699">
        <v>99.7</v>
      </c>
      <c r="Q41" s="701">
        <v>1</v>
      </c>
      <c r="R41" s="696">
        <v>1</v>
      </c>
      <c r="S41" s="701">
        <v>1</v>
      </c>
      <c r="T41" s="700">
        <v>1</v>
      </c>
      <c r="U41" s="702">
        <v>1</v>
      </c>
    </row>
    <row r="42" spans="1:21" ht="14.4" customHeight="1" x14ac:dyDescent="0.3">
      <c r="A42" s="695">
        <v>7</v>
      </c>
      <c r="B42" s="696" t="s">
        <v>1919</v>
      </c>
      <c r="C42" s="696">
        <v>89301072</v>
      </c>
      <c r="D42" s="697" t="s">
        <v>3082</v>
      </c>
      <c r="E42" s="698" t="s">
        <v>2083</v>
      </c>
      <c r="F42" s="696" t="s">
        <v>2067</v>
      </c>
      <c r="G42" s="696" t="s">
        <v>2223</v>
      </c>
      <c r="H42" s="696" t="s">
        <v>546</v>
      </c>
      <c r="I42" s="696" t="s">
        <v>2224</v>
      </c>
      <c r="J42" s="696" t="s">
        <v>2225</v>
      </c>
      <c r="K42" s="696" t="s">
        <v>2226</v>
      </c>
      <c r="L42" s="699">
        <v>86.16</v>
      </c>
      <c r="M42" s="699">
        <v>86.16</v>
      </c>
      <c r="N42" s="696">
        <v>1</v>
      </c>
      <c r="O42" s="700">
        <v>0.5</v>
      </c>
      <c r="P42" s="699"/>
      <c r="Q42" s="701">
        <v>0</v>
      </c>
      <c r="R42" s="696"/>
      <c r="S42" s="701">
        <v>0</v>
      </c>
      <c r="T42" s="700"/>
      <c r="U42" s="702">
        <v>0</v>
      </c>
    </row>
    <row r="43" spans="1:21" ht="14.4" customHeight="1" x14ac:dyDescent="0.3">
      <c r="A43" s="695">
        <v>7</v>
      </c>
      <c r="B43" s="696" t="s">
        <v>1919</v>
      </c>
      <c r="C43" s="696">
        <v>89301072</v>
      </c>
      <c r="D43" s="697" t="s">
        <v>3082</v>
      </c>
      <c r="E43" s="698" t="s">
        <v>2083</v>
      </c>
      <c r="F43" s="696" t="s">
        <v>2067</v>
      </c>
      <c r="G43" s="696" t="s">
        <v>2227</v>
      </c>
      <c r="H43" s="696" t="s">
        <v>546</v>
      </c>
      <c r="I43" s="696" t="s">
        <v>1583</v>
      </c>
      <c r="J43" s="696" t="s">
        <v>1584</v>
      </c>
      <c r="K43" s="696" t="s">
        <v>2228</v>
      </c>
      <c r="L43" s="699">
        <v>50.27</v>
      </c>
      <c r="M43" s="699">
        <v>50.27</v>
      </c>
      <c r="N43" s="696">
        <v>1</v>
      </c>
      <c r="O43" s="700">
        <v>0.5</v>
      </c>
      <c r="P43" s="699"/>
      <c r="Q43" s="701">
        <v>0</v>
      </c>
      <c r="R43" s="696"/>
      <c r="S43" s="701">
        <v>0</v>
      </c>
      <c r="T43" s="700"/>
      <c r="U43" s="702">
        <v>0</v>
      </c>
    </row>
    <row r="44" spans="1:21" ht="14.4" customHeight="1" x14ac:dyDescent="0.3">
      <c r="A44" s="695">
        <v>7</v>
      </c>
      <c r="B44" s="696" t="s">
        <v>1919</v>
      </c>
      <c r="C44" s="696">
        <v>89301072</v>
      </c>
      <c r="D44" s="697" t="s">
        <v>3082</v>
      </c>
      <c r="E44" s="698" t="s">
        <v>2083</v>
      </c>
      <c r="F44" s="696" t="s">
        <v>2067</v>
      </c>
      <c r="G44" s="696" t="s">
        <v>2229</v>
      </c>
      <c r="H44" s="696" t="s">
        <v>546</v>
      </c>
      <c r="I44" s="696" t="s">
        <v>2230</v>
      </c>
      <c r="J44" s="696" t="s">
        <v>2231</v>
      </c>
      <c r="K44" s="696" t="s">
        <v>2232</v>
      </c>
      <c r="L44" s="699">
        <v>91.83</v>
      </c>
      <c r="M44" s="699">
        <v>91.83</v>
      </c>
      <c r="N44" s="696">
        <v>1</v>
      </c>
      <c r="O44" s="700">
        <v>0.5</v>
      </c>
      <c r="P44" s="699"/>
      <c r="Q44" s="701">
        <v>0</v>
      </c>
      <c r="R44" s="696"/>
      <c r="S44" s="701">
        <v>0</v>
      </c>
      <c r="T44" s="700"/>
      <c r="U44" s="702">
        <v>0</v>
      </c>
    </row>
    <row r="45" spans="1:21" ht="14.4" customHeight="1" x14ac:dyDescent="0.3">
      <c r="A45" s="695">
        <v>7</v>
      </c>
      <c r="B45" s="696" t="s">
        <v>1919</v>
      </c>
      <c r="C45" s="696">
        <v>89301072</v>
      </c>
      <c r="D45" s="697" t="s">
        <v>3082</v>
      </c>
      <c r="E45" s="698" t="s">
        <v>2083</v>
      </c>
      <c r="F45" s="696" t="s">
        <v>2067</v>
      </c>
      <c r="G45" s="696" t="s">
        <v>2233</v>
      </c>
      <c r="H45" s="696" t="s">
        <v>546</v>
      </c>
      <c r="I45" s="696" t="s">
        <v>2234</v>
      </c>
      <c r="J45" s="696" t="s">
        <v>2235</v>
      </c>
      <c r="K45" s="696" t="s">
        <v>2236</v>
      </c>
      <c r="L45" s="699">
        <v>82.67</v>
      </c>
      <c r="M45" s="699">
        <v>248.01</v>
      </c>
      <c r="N45" s="696">
        <v>3</v>
      </c>
      <c r="O45" s="700">
        <v>1.5</v>
      </c>
      <c r="P45" s="699"/>
      <c r="Q45" s="701">
        <v>0</v>
      </c>
      <c r="R45" s="696"/>
      <c r="S45" s="701">
        <v>0</v>
      </c>
      <c r="T45" s="700"/>
      <c r="U45" s="702">
        <v>0</v>
      </c>
    </row>
    <row r="46" spans="1:21" ht="14.4" customHeight="1" x14ac:dyDescent="0.3">
      <c r="A46" s="695">
        <v>7</v>
      </c>
      <c r="B46" s="696" t="s">
        <v>1919</v>
      </c>
      <c r="C46" s="696">
        <v>89301072</v>
      </c>
      <c r="D46" s="697" t="s">
        <v>3082</v>
      </c>
      <c r="E46" s="698" t="s">
        <v>2085</v>
      </c>
      <c r="F46" s="696" t="s">
        <v>2067</v>
      </c>
      <c r="G46" s="696" t="s">
        <v>2237</v>
      </c>
      <c r="H46" s="696" t="s">
        <v>546</v>
      </c>
      <c r="I46" s="696" t="s">
        <v>2238</v>
      </c>
      <c r="J46" s="696" t="s">
        <v>2239</v>
      </c>
      <c r="K46" s="696" t="s">
        <v>2240</v>
      </c>
      <c r="L46" s="699">
        <v>0</v>
      </c>
      <c r="M46" s="699">
        <v>0</v>
      </c>
      <c r="N46" s="696">
        <v>1</v>
      </c>
      <c r="O46" s="700">
        <v>0.5</v>
      </c>
      <c r="P46" s="699">
        <v>0</v>
      </c>
      <c r="Q46" s="701"/>
      <c r="R46" s="696">
        <v>1</v>
      </c>
      <c r="S46" s="701">
        <v>1</v>
      </c>
      <c r="T46" s="700">
        <v>0.5</v>
      </c>
      <c r="U46" s="702">
        <v>1</v>
      </c>
    </row>
    <row r="47" spans="1:21" ht="14.4" customHeight="1" x14ac:dyDescent="0.3">
      <c r="A47" s="695">
        <v>7</v>
      </c>
      <c r="B47" s="696" t="s">
        <v>1919</v>
      </c>
      <c r="C47" s="696">
        <v>89301072</v>
      </c>
      <c r="D47" s="697" t="s">
        <v>3082</v>
      </c>
      <c r="E47" s="698" t="s">
        <v>2085</v>
      </c>
      <c r="F47" s="696" t="s">
        <v>2067</v>
      </c>
      <c r="G47" s="696" t="s">
        <v>2173</v>
      </c>
      <c r="H47" s="696" t="s">
        <v>546</v>
      </c>
      <c r="I47" s="696" t="s">
        <v>719</v>
      </c>
      <c r="J47" s="696" t="s">
        <v>716</v>
      </c>
      <c r="K47" s="696" t="s">
        <v>2177</v>
      </c>
      <c r="L47" s="699">
        <v>314.89999999999998</v>
      </c>
      <c r="M47" s="699">
        <v>314.89999999999998</v>
      </c>
      <c r="N47" s="696">
        <v>1</v>
      </c>
      <c r="O47" s="700">
        <v>0.5</v>
      </c>
      <c r="P47" s="699">
        <v>314.89999999999998</v>
      </c>
      <c r="Q47" s="701">
        <v>1</v>
      </c>
      <c r="R47" s="696">
        <v>1</v>
      </c>
      <c r="S47" s="701">
        <v>1</v>
      </c>
      <c r="T47" s="700">
        <v>0.5</v>
      </c>
      <c r="U47" s="702">
        <v>1</v>
      </c>
    </row>
    <row r="48" spans="1:21" ht="14.4" customHeight="1" x14ac:dyDescent="0.3">
      <c r="A48" s="695">
        <v>7</v>
      </c>
      <c r="B48" s="696" t="s">
        <v>1919</v>
      </c>
      <c r="C48" s="696">
        <v>89301072</v>
      </c>
      <c r="D48" s="697" t="s">
        <v>3082</v>
      </c>
      <c r="E48" s="698" t="s">
        <v>2086</v>
      </c>
      <c r="F48" s="696" t="s">
        <v>2067</v>
      </c>
      <c r="G48" s="696" t="s">
        <v>2219</v>
      </c>
      <c r="H48" s="696" t="s">
        <v>1391</v>
      </c>
      <c r="I48" s="696" t="s">
        <v>2241</v>
      </c>
      <c r="J48" s="696" t="s">
        <v>2242</v>
      </c>
      <c r="K48" s="696" t="s">
        <v>2243</v>
      </c>
      <c r="L48" s="699">
        <v>156.86000000000001</v>
      </c>
      <c r="M48" s="699">
        <v>313.72000000000003</v>
      </c>
      <c r="N48" s="696">
        <v>2</v>
      </c>
      <c r="O48" s="700">
        <v>0.5</v>
      </c>
      <c r="P48" s="699">
        <v>313.72000000000003</v>
      </c>
      <c r="Q48" s="701">
        <v>1</v>
      </c>
      <c r="R48" s="696">
        <v>2</v>
      </c>
      <c r="S48" s="701">
        <v>1</v>
      </c>
      <c r="T48" s="700">
        <v>0.5</v>
      </c>
      <c r="U48" s="702">
        <v>1</v>
      </c>
    </row>
    <row r="49" spans="1:21" ht="14.4" customHeight="1" x14ac:dyDescent="0.3">
      <c r="A49" s="695">
        <v>7</v>
      </c>
      <c r="B49" s="696" t="s">
        <v>1919</v>
      </c>
      <c r="C49" s="696">
        <v>89301072</v>
      </c>
      <c r="D49" s="697" t="s">
        <v>3082</v>
      </c>
      <c r="E49" s="698" t="s">
        <v>2086</v>
      </c>
      <c r="F49" s="696" t="s">
        <v>2067</v>
      </c>
      <c r="G49" s="696" t="s">
        <v>2244</v>
      </c>
      <c r="H49" s="696" t="s">
        <v>546</v>
      </c>
      <c r="I49" s="696" t="s">
        <v>2245</v>
      </c>
      <c r="J49" s="696" t="s">
        <v>2246</v>
      </c>
      <c r="K49" s="696" t="s">
        <v>1407</v>
      </c>
      <c r="L49" s="699">
        <v>118.82</v>
      </c>
      <c r="M49" s="699">
        <v>118.82</v>
      </c>
      <c r="N49" s="696">
        <v>1</v>
      </c>
      <c r="O49" s="700">
        <v>1</v>
      </c>
      <c r="P49" s="699"/>
      <c r="Q49" s="701">
        <v>0</v>
      </c>
      <c r="R49" s="696"/>
      <c r="S49" s="701">
        <v>0</v>
      </c>
      <c r="T49" s="700"/>
      <c r="U49" s="702">
        <v>0</v>
      </c>
    </row>
    <row r="50" spans="1:21" ht="14.4" customHeight="1" x14ac:dyDescent="0.3">
      <c r="A50" s="695">
        <v>7</v>
      </c>
      <c r="B50" s="696" t="s">
        <v>1919</v>
      </c>
      <c r="C50" s="696">
        <v>89301072</v>
      </c>
      <c r="D50" s="697" t="s">
        <v>3082</v>
      </c>
      <c r="E50" s="698" t="s">
        <v>2086</v>
      </c>
      <c r="F50" s="696" t="s">
        <v>2067</v>
      </c>
      <c r="G50" s="696" t="s">
        <v>2247</v>
      </c>
      <c r="H50" s="696" t="s">
        <v>546</v>
      </c>
      <c r="I50" s="696" t="s">
        <v>2248</v>
      </c>
      <c r="J50" s="696" t="s">
        <v>2249</v>
      </c>
      <c r="K50" s="696" t="s">
        <v>2250</v>
      </c>
      <c r="L50" s="699">
        <v>128.9</v>
      </c>
      <c r="M50" s="699">
        <v>128.9</v>
      </c>
      <c r="N50" s="696">
        <v>1</v>
      </c>
      <c r="O50" s="700">
        <v>0.5</v>
      </c>
      <c r="P50" s="699">
        <v>128.9</v>
      </c>
      <c r="Q50" s="701">
        <v>1</v>
      </c>
      <c r="R50" s="696">
        <v>1</v>
      </c>
      <c r="S50" s="701">
        <v>1</v>
      </c>
      <c r="T50" s="700">
        <v>0.5</v>
      </c>
      <c r="U50" s="702">
        <v>1</v>
      </c>
    </row>
    <row r="51" spans="1:21" ht="14.4" customHeight="1" x14ac:dyDescent="0.3">
      <c r="A51" s="695">
        <v>7</v>
      </c>
      <c r="B51" s="696" t="s">
        <v>1919</v>
      </c>
      <c r="C51" s="696">
        <v>89301072</v>
      </c>
      <c r="D51" s="697" t="s">
        <v>3082</v>
      </c>
      <c r="E51" s="698" t="s">
        <v>2086</v>
      </c>
      <c r="F51" s="696" t="s">
        <v>2067</v>
      </c>
      <c r="G51" s="696" t="s">
        <v>2251</v>
      </c>
      <c r="H51" s="696" t="s">
        <v>1391</v>
      </c>
      <c r="I51" s="696" t="s">
        <v>2252</v>
      </c>
      <c r="J51" s="696" t="s">
        <v>2253</v>
      </c>
      <c r="K51" s="696" t="s">
        <v>2254</v>
      </c>
      <c r="L51" s="699">
        <v>116.8</v>
      </c>
      <c r="M51" s="699">
        <v>116.8</v>
      </c>
      <c r="N51" s="696">
        <v>1</v>
      </c>
      <c r="O51" s="700">
        <v>1</v>
      </c>
      <c r="P51" s="699">
        <v>116.8</v>
      </c>
      <c r="Q51" s="701">
        <v>1</v>
      </c>
      <c r="R51" s="696">
        <v>1</v>
      </c>
      <c r="S51" s="701">
        <v>1</v>
      </c>
      <c r="T51" s="700">
        <v>1</v>
      </c>
      <c r="U51" s="702">
        <v>1</v>
      </c>
    </row>
    <row r="52" spans="1:21" ht="14.4" customHeight="1" x14ac:dyDescent="0.3">
      <c r="A52" s="695">
        <v>7</v>
      </c>
      <c r="B52" s="696" t="s">
        <v>1919</v>
      </c>
      <c r="C52" s="696">
        <v>89301072</v>
      </c>
      <c r="D52" s="697" t="s">
        <v>3082</v>
      </c>
      <c r="E52" s="698" t="s">
        <v>2086</v>
      </c>
      <c r="F52" s="696" t="s">
        <v>2067</v>
      </c>
      <c r="G52" s="696" t="s">
        <v>2255</v>
      </c>
      <c r="H52" s="696" t="s">
        <v>546</v>
      </c>
      <c r="I52" s="696" t="s">
        <v>2256</v>
      </c>
      <c r="J52" s="696" t="s">
        <v>2257</v>
      </c>
      <c r="K52" s="696" t="s">
        <v>2258</v>
      </c>
      <c r="L52" s="699">
        <v>0</v>
      </c>
      <c r="M52" s="699">
        <v>0</v>
      </c>
      <c r="N52" s="696">
        <v>1</v>
      </c>
      <c r="O52" s="700">
        <v>1</v>
      </c>
      <c r="P52" s="699"/>
      <c r="Q52" s="701"/>
      <c r="R52" s="696"/>
      <c r="S52" s="701">
        <v>0</v>
      </c>
      <c r="T52" s="700"/>
      <c r="U52" s="702">
        <v>0</v>
      </c>
    </row>
    <row r="53" spans="1:21" ht="14.4" customHeight="1" x14ac:dyDescent="0.3">
      <c r="A53" s="695">
        <v>7</v>
      </c>
      <c r="B53" s="696" t="s">
        <v>1919</v>
      </c>
      <c r="C53" s="696">
        <v>89301072</v>
      </c>
      <c r="D53" s="697" t="s">
        <v>3082</v>
      </c>
      <c r="E53" s="698" t="s">
        <v>2088</v>
      </c>
      <c r="F53" s="696" t="s">
        <v>2068</v>
      </c>
      <c r="G53" s="696" t="s">
        <v>2259</v>
      </c>
      <c r="H53" s="696" t="s">
        <v>546</v>
      </c>
      <c r="I53" s="696" t="s">
        <v>2260</v>
      </c>
      <c r="J53" s="696" t="s">
        <v>2261</v>
      </c>
      <c r="K53" s="696" t="s">
        <v>2262</v>
      </c>
      <c r="L53" s="699">
        <v>1978.94</v>
      </c>
      <c r="M53" s="699">
        <v>1978.94</v>
      </c>
      <c r="N53" s="696">
        <v>1</v>
      </c>
      <c r="O53" s="700">
        <v>1</v>
      </c>
      <c r="P53" s="699"/>
      <c r="Q53" s="701">
        <v>0</v>
      </c>
      <c r="R53" s="696"/>
      <c r="S53" s="701">
        <v>0</v>
      </c>
      <c r="T53" s="700"/>
      <c r="U53" s="702">
        <v>0</v>
      </c>
    </row>
    <row r="54" spans="1:21" ht="14.4" customHeight="1" x14ac:dyDescent="0.3">
      <c r="A54" s="695">
        <v>7</v>
      </c>
      <c r="B54" s="696" t="s">
        <v>1919</v>
      </c>
      <c r="C54" s="696">
        <v>89301072</v>
      </c>
      <c r="D54" s="697" t="s">
        <v>3082</v>
      </c>
      <c r="E54" s="698" t="s">
        <v>2089</v>
      </c>
      <c r="F54" s="696" t="s">
        <v>2067</v>
      </c>
      <c r="G54" s="696" t="s">
        <v>2263</v>
      </c>
      <c r="H54" s="696" t="s">
        <v>1391</v>
      </c>
      <c r="I54" s="696" t="s">
        <v>2264</v>
      </c>
      <c r="J54" s="696" t="s">
        <v>2265</v>
      </c>
      <c r="K54" s="696" t="s">
        <v>2266</v>
      </c>
      <c r="L54" s="699">
        <v>17.690000000000001</v>
      </c>
      <c r="M54" s="699">
        <v>70.760000000000005</v>
      </c>
      <c r="N54" s="696">
        <v>4</v>
      </c>
      <c r="O54" s="700">
        <v>3.5</v>
      </c>
      <c r="P54" s="699">
        <v>70.760000000000005</v>
      </c>
      <c r="Q54" s="701">
        <v>1</v>
      </c>
      <c r="R54" s="696">
        <v>4</v>
      </c>
      <c r="S54" s="701">
        <v>1</v>
      </c>
      <c r="T54" s="700">
        <v>3.5</v>
      </c>
      <c r="U54" s="702">
        <v>1</v>
      </c>
    </row>
    <row r="55" spans="1:21" ht="14.4" customHeight="1" x14ac:dyDescent="0.3">
      <c r="A55" s="695">
        <v>7</v>
      </c>
      <c r="B55" s="696" t="s">
        <v>1919</v>
      </c>
      <c r="C55" s="696">
        <v>89301072</v>
      </c>
      <c r="D55" s="697" t="s">
        <v>3082</v>
      </c>
      <c r="E55" s="698" t="s">
        <v>2089</v>
      </c>
      <c r="F55" s="696" t="s">
        <v>2067</v>
      </c>
      <c r="G55" s="696" t="s">
        <v>2267</v>
      </c>
      <c r="H55" s="696" t="s">
        <v>546</v>
      </c>
      <c r="I55" s="696" t="s">
        <v>2268</v>
      </c>
      <c r="J55" s="696" t="s">
        <v>2269</v>
      </c>
      <c r="K55" s="696" t="s">
        <v>2270</v>
      </c>
      <c r="L55" s="699">
        <v>0</v>
      </c>
      <c r="M55" s="699">
        <v>0</v>
      </c>
      <c r="N55" s="696">
        <v>5</v>
      </c>
      <c r="O55" s="700">
        <v>4.5</v>
      </c>
      <c r="P55" s="699">
        <v>0</v>
      </c>
      <c r="Q55" s="701"/>
      <c r="R55" s="696">
        <v>5</v>
      </c>
      <c r="S55" s="701">
        <v>1</v>
      </c>
      <c r="T55" s="700">
        <v>4.5</v>
      </c>
      <c r="U55" s="702">
        <v>1</v>
      </c>
    </row>
    <row r="56" spans="1:21" ht="14.4" customHeight="1" x14ac:dyDescent="0.3">
      <c r="A56" s="695">
        <v>7</v>
      </c>
      <c r="B56" s="696" t="s">
        <v>1919</v>
      </c>
      <c r="C56" s="696">
        <v>89301072</v>
      </c>
      <c r="D56" s="697" t="s">
        <v>3082</v>
      </c>
      <c r="E56" s="698" t="s">
        <v>2090</v>
      </c>
      <c r="F56" s="696" t="s">
        <v>2067</v>
      </c>
      <c r="G56" s="696" t="s">
        <v>2219</v>
      </c>
      <c r="H56" s="696" t="s">
        <v>1391</v>
      </c>
      <c r="I56" s="696" t="s">
        <v>2241</v>
      </c>
      <c r="J56" s="696" t="s">
        <v>2242</v>
      </c>
      <c r="K56" s="696" t="s">
        <v>2243</v>
      </c>
      <c r="L56" s="699">
        <v>333.31</v>
      </c>
      <c r="M56" s="699">
        <v>333.31</v>
      </c>
      <c r="N56" s="696">
        <v>1</v>
      </c>
      <c r="O56" s="700">
        <v>0.5</v>
      </c>
      <c r="P56" s="699"/>
      <c r="Q56" s="701">
        <v>0</v>
      </c>
      <c r="R56" s="696"/>
      <c r="S56" s="701">
        <v>0</v>
      </c>
      <c r="T56" s="700"/>
      <c r="U56" s="702">
        <v>0</v>
      </c>
    </row>
    <row r="57" spans="1:21" ht="14.4" customHeight="1" x14ac:dyDescent="0.3">
      <c r="A57" s="695">
        <v>7</v>
      </c>
      <c r="B57" s="696" t="s">
        <v>1919</v>
      </c>
      <c r="C57" s="696">
        <v>89301072</v>
      </c>
      <c r="D57" s="697" t="s">
        <v>3082</v>
      </c>
      <c r="E57" s="698" t="s">
        <v>2090</v>
      </c>
      <c r="F57" s="696" t="s">
        <v>2067</v>
      </c>
      <c r="G57" s="696" t="s">
        <v>2271</v>
      </c>
      <c r="H57" s="696" t="s">
        <v>546</v>
      </c>
      <c r="I57" s="696" t="s">
        <v>2272</v>
      </c>
      <c r="J57" s="696" t="s">
        <v>2273</v>
      </c>
      <c r="K57" s="696" t="s">
        <v>655</v>
      </c>
      <c r="L57" s="699">
        <v>45.75</v>
      </c>
      <c r="M57" s="699">
        <v>45.75</v>
      </c>
      <c r="N57" s="696">
        <v>1</v>
      </c>
      <c r="O57" s="700">
        <v>0.5</v>
      </c>
      <c r="P57" s="699">
        <v>45.75</v>
      </c>
      <c r="Q57" s="701">
        <v>1</v>
      </c>
      <c r="R57" s="696">
        <v>1</v>
      </c>
      <c r="S57" s="701">
        <v>1</v>
      </c>
      <c r="T57" s="700">
        <v>0.5</v>
      </c>
      <c r="U57" s="702">
        <v>1</v>
      </c>
    </row>
    <row r="58" spans="1:21" ht="14.4" customHeight="1" x14ac:dyDescent="0.3">
      <c r="A58" s="695">
        <v>7</v>
      </c>
      <c r="B58" s="696" t="s">
        <v>1919</v>
      </c>
      <c r="C58" s="696">
        <v>89301072</v>
      </c>
      <c r="D58" s="697" t="s">
        <v>3082</v>
      </c>
      <c r="E58" s="698" t="s">
        <v>2090</v>
      </c>
      <c r="F58" s="696" t="s">
        <v>2067</v>
      </c>
      <c r="G58" s="696" t="s">
        <v>2244</v>
      </c>
      <c r="H58" s="696" t="s">
        <v>546</v>
      </c>
      <c r="I58" s="696" t="s">
        <v>2245</v>
      </c>
      <c r="J58" s="696" t="s">
        <v>2246</v>
      </c>
      <c r="K58" s="696" t="s">
        <v>1407</v>
      </c>
      <c r="L58" s="699">
        <v>118.82</v>
      </c>
      <c r="M58" s="699">
        <v>118.82</v>
      </c>
      <c r="N58" s="696">
        <v>1</v>
      </c>
      <c r="O58" s="700">
        <v>0.5</v>
      </c>
      <c r="P58" s="699">
        <v>118.82</v>
      </c>
      <c r="Q58" s="701">
        <v>1</v>
      </c>
      <c r="R58" s="696">
        <v>1</v>
      </c>
      <c r="S58" s="701">
        <v>1</v>
      </c>
      <c r="T58" s="700">
        <v>0.5</v>
      </c>
      <c r="U58" s="702">
        <v>1</v>
      </c>
    </row>
    <row r="59" spans="1:21" ht="14.4" customHeight="1" x14ac:dyDescent="0.3">
      <c r="A59" s="695">
        <v>7</v>
      </c>
      <c r="B59" s="696" t="s">
        <v>1919</v>
      </c>
      <c r="C59" s="696">
        <v>89301072</v>
      </c>
      <c r="D59" s="697" t="s">
        <v>3082</v>
      </c>
      <c r="E59" s="698" t="s">
        <v>2090</v>
      </c>
      <c r="F59" s="696" t="s">
        <v>2067</v>
      </c>
      <c r="G59" s="696" t="s">
        <v>2274</v>
      </c>
      <c r="H59" s="696" t="s">
        <v>546</v>
      </c>
      <c r="I59" s="696" t="s">
        <v>2275</v>
      </c>
      <c r="J59" s="696" t="s">
        <v>2276</v>
      </c>
      <c r="K59" s="696" t="s">
        <v>2277</v>
      </c>
      <c r="L59" s="699">
        <v>39.39</v>
      </c>
      <c r="M59" s="699">
        <v>78.78</v>
      </c>
      <c r="N59" s="696">
        <v>2</v>
      </c>
      <c r="O59" s="700">
        <v>0.5</v>
      </c>
      <c r="P59" s="699">
        <v>78.78</v>
      </c>
      <c r="Q59" s="701">
        <v>1</v>
      </c>
      <c r="R59" s="696">
        <v>2</v>
      </c>
      <c r="S59" s="701">
        <v>1</v>
      </c>
      <c r="T59" s="700">
        <v>0.5</v>
      </c>
      <c r="U59" s="702">
        <v>1</v>
      </c>
    </row>
    <row r="60" spans="1:21" ht="14.4" customHeight="1" x14ac:dyDescent="0.3">
      <c r="A60" s="695">
        <v>7</v>
      </c>
      <c r="B60" s="696" t="s">
        <v>1919</v>
      </c>
      <c r="C60" s="696">
        <v>89301072</v>
      </c>
      <c r="D60" s="697" t="s">
        <v>3082</v>
      </c>
      <c r="E60" s="698" t="s">
        <v>2090</v>
      </c>
      <c r="F60" s="696" t="s">
        <v>2067</v>
      </c>
      <c r="G60" s="696" t="s">
        <v>2278</v>
      </c>
      <c r="H60" s="696" t="s">
        <v>546</v>
      </c>
      <c r="I60" s="696" t="s">
        <v>2279</v>
      </c>
      <c r="J60" s="696" t="s">
        <v>2280</v>
      </c>
      <c r="K60" s="696" t="s">
        <v>2281</v>
      </c>
      <c r="L60" s="699">
        <v>115.3</v>
      </c>
      <c r="M60" s="699">
        <v>115.3</v>
      </c>
      <c r="N60" s="696">
        <v>1</v>
      </c>
      <c r="O60" s="700">
        <v>0.5</v>
      </c>
      <c r="P60" s="699">
        <v>115.3</v>
      </c>
      <c r="Q60" s="701">
        <v>1</v>
      </c>
      <c r="R60" s="696">
        <v>1</v>
      </c>
      <c r="S60" s="701">
        <v>1</v>
      </c>
      <c r="T60" s="700">
        <v>0.5</v>
      </c>
      <c r="U60" s="702">
        <v>1</v>
      </c>
    </row>
    <row r="61" spans="1:21" ht="14.4" customHeight="1" x14ac:dyDescent="0.3">
      <c r="A61" s="695">
        <v>7</v>
      </c>
      <c r="B61" s="696" t="s">
        <v>1919</v>
      </c>
      <c r="C61" s="696">
        <v>89301072</v>
      </c>
      <c r="D61" s="697" t="s">
        <v>3082</v>
      </c>
      <c r="E61" s="698" t="s">
        <v>2090</v>
      </c>
      <c r="F61" s="696" t="s">
        <v>2067</v>
      </c>
      <c r="G61" s="696" t="s">
        <v>2282</v>
      </c>
      <c r="H61" s="696" t="s">
        <v>546</v>
      </c>
      <c r="I61" s="696" t="s">
        <v>2283</v>
      </c>
      <c r="J61" s="696" t="s">
        <v>2284</v>
      </c>
      <c r="K61" s="696" t="s">
        <v>706</v>
      </c>
      <c r="L61" s="699">
        <v>0</v>
      </c>
      <c r="M61" s="699">
        <v>0</v>
      </c>
      <c r="N61" s="696">
        <v>1</v>
      </c>
      <c r="O61" s="700">
        <v>0.5</v>
      </c>
      <c r="P61" s="699">
        <v>0</v>
      </c>
      <c r="Q61" s="701"/>
      <c r="R61" s="696">
        <v>1</v>
      </c>
      <c r="S61" s="701">
        <v>1</v>
      </c>
      <c r="T61" s="700">
        <v>0.5</v>
      </c>
      <c r="U61" s="702">
        <v>1</v>
      </c>
    </row>
    <row r="62" spans="1:21" ht="14.4" customHeight="1" x14ac:dyDescent="0.3">
      <c r="A62" s="695">
        <v>7</v>
      </c>
      <c r="B62" s="696" t="s">
        <v>1919</v>
      </c>
      <c r="C62" s="696">
        <v>89301072</v>
      </c>
      <c r="D62" s="697" t="s">
        <v>3082</v>
      </c>
      <c r="E62" s="698" t="s">
        <v>2090</v>
      </c>
      <c r="F62" s="696" t="s">
        <v>2067</v>
      </c>
      <c r="G62" s="696" t="s">
        <v>2285</v>
      </c>
      <c r="H62" s="696" t="s">
        <v>546</v>
      </c>
      <c r="I62" s="696" t="s">
        <v>2286</v>
      </c>
      <c r="J62" s="696" t="s">
        <v>2287</v>
      </c>
      <c r="K62" s="696" t="s">
        <v>2288</v>
      </c>
      <c r="L62" s="699">
        <v>91.14</v>
      </c>
      <c r="M62" s="699">
        <v>273.42</v>
      </c>
      <c r="N62" s="696">
        <v>3</v>
      </c>
      <c r="O62" s="700">
        <v>0.5</v>
      </c>
      <c r="P62" s="699">
        <v>273.42</v>
      </c>
      <c r="Q62" s="701">
        <v>1</v>
      </c>
      <c r="R62" s="696">
        <v>3</v>
      </c>
      <c r="S62" s="701">
        <v>1</v>
      </c>
      <c r="T62" s="700">
        <v>0.5</v>
      </c>
      <c r="U62" s="702">
        <v>1</v>
      </c>
    </row>
    <row r="63" spans="1:21" ht="14.4" customHeight="1" x14ac:dyDescent="0.3">
      <c r="A63" s="695">
        <v>7</v>
      </c>
      <c r="B63" s="696" t="s">
        <v>1919</v>
      </c>
      <c r="C63" s="696">
        <v>89301072</v>
      </c>
      <c r="D63" s="697" t="s">
        <v>3082</v>
      </c>
      <c r="E63" s="698" t="s">
        <v>2090</v>
      </c>
      <c r="F63" s="696" t="s">
        <v>2067</v>
      </c>
      <c r="G63" s="696" t="s">
        <v>2289</v>
      </c>
      <c r="H63" s="696" t="s">
        <v>1391</v>
      </c>
      <c r="I63" s="696" t="s">
        <v>2290</v>
      </c>
      <c r="J63" s="696" t="s">
        <v>2291</v>
      </c>
      <c r="K63" s="696" t="s">
        <v>2292</v>
      </c>
      <c r="L63" s="699">
        <v>97.97</v>
      </c>
      <c r="M63" s="699">
        <v>195.94</v>
      </c>
      <c r="N63" s="696">
        <v>2</v>
      </c>
      <c r="O63" s="700">
        <v>0.5</v>
      </c>
      <c r="P63" s="699"/>
      <c r="Q63" s="701">
        <v>0</v>
      </c>
      <c r="R63" s="696"/>
      <c r="S63" s="701">
        <v>0</v>
      </c>
      <c r="T63" s="700"/>
      <c r="U63" s="702">
        <v>0</v>
      </c>
    </row>
    <row r="64" spans="1:21" ht="14.4" customHeight="1" x14ac:dyDescent="0.3">
      <c r="A64" s="695">
        <v>7</v>
      </c>
      <c r="B64" s="696" t="s">
        <v>1919</v>
      </c>
      <c r="C64" s="696">
        <v>89301072</v>
      </c>
      <c r="D64" s="697" t="s">
        <v>3082</v>
      </c>
      <c r="E64" s="698" t="s">
        <v>2090</v>
      </c>
      <c r="F64" s="696" t="s">
        <v>2067</v>
      </c>
      <c r="G64" s="696" t="s">
        <v>2293</v>
      </c>
      <c r="H64" s="696" t="s">
        <v>546</v>
      </c>
      <c r="I64" s="696" t="s">
        <v>2294</v>
      </c>
      <c r="J64" s="696" t="s">
        <v>2295</v>
      </c>
      <c r="K64" s="696" t="s">
        <v>2296</v>
      </c>
      <c r="L64" s="699">
        <v>49.92</v>
      </c>
      <c r="M64" s="699">
        <v>99.84</v>
      </c>
      <c r="N64" s="696">
        <v>2</v>
      </c>
      <c r="O64" s="700">
        <v>0.5</v>
      </c>
      <c r="P64" s="699">
        <v>99.84</v>
      </c>
      <c r="Q64" s="701">
        <v>1</v>
      </c>
      <c r="R64" s="696">
        <v>2</v>
      </c>
      <c r="S64" s="701">
        <v>1</v>
      </c>
      <c r="T64" s="700">
        <v>0.5</v>
      </c>
      <c r="U64" s="702">
        <v>1</v>
      </c>
    </row>
    <row r="65" spans="1:21" ht="14.4" customHeight="1" x14ac:dyDescent="0.3">
      <c r="A65" s="695">
        <v>7</v>
      </c>
      <c r="B65" s="696" t="s">
        <v>1919</v>
      </c>
      <c r="C65" s="696">
        <v>89301072</v>
      </c>
      <c r="D65" s="697" t="s">
        <v>3082</v>
      </c>
      <c r="E65" s="698" t="s">
        <v>2090</v>
      </c>
      <c r="F65" s="696" t="s">
        <v>2067</v>
      </c>
      <c r="G65" s="696" t="s">
        <v>2173</v>
      </c>
      <c r="H65" s="696" t="s">
        <v>546</v>
      </c>
      <c r="I65" s="696" t="s">
        <v>2297</v>
      </c>
      <c r="J65" s="696" t="s">
        <v>2298</v>
      </c>
      <c r="K65" s="696" t="s">
        <v>720</v>
      </c>
      <c r="L65" s="699">
        <v>314.89999999999998</v>
      </c>
      <c r="M65" s="699">
        <v>314.89999999999998</v>
      </c>
      <c r="N65" s="696">
        <v>1</v>
      </c>
      <c r="O65" s="700">
        <v>0.5</v>
      </c>
      <c r="P65" s="699">
        <v>314.89999999999998</v>
      </c>
      <c r="Q65" s="701">
        <v>1</v>
      </c>
      <c r="R65" s="696">
        <v>1</v>
      </c>
      <c r="S65" s="701">
        <v>1</v>
      </c>
      <c r="T65" s="700">
        <v>0.5</v>
      </c>
      <c r="U65" s="702">
        <v>1</v>
      </c>
    </row>
    <row r="66" spans="1:21" ht="14.4" customHeight="1" x14ac:dyDescent="0.3">
      <c r="A66" s="695">
        <v>7</v>
      </c>
      <c r="B66" s="696" t="s">
        <v>1919</v>
      </c>
      <c r="C66" s="696">
        <v>89301072</v>
      </c>
      <c r="D66" s="697" t="s">
        <v>3082</v>
      </c>
      <c r="E66" s="698" t="s">
        <v>2090</v>
      </c>
      <c r="F66" s="696" t="s">
        <v>2067</v>
      </c>
      <c r="G66" s="696" t="s">
        <v>2173</v>
      </c>
      <c r="H66" s="696" t="s">
        <v>546</v>
      </c>
      <c r="I66" s="696" t="s">
        <v>719</v>
      </c>
      <c r="J66" s="696" t="s">
        <v>716</v>
      </c>
      <c r="K66" s="696" t="s">
        <v>2177</v>
      </c>
      <c r="L66" s="699">
        <v>314.89999999999998</v>
      </c>
      <c r="M66" s="699">
        <v>314.89999999999998</v>
      </c>
      <c r="N66" s="696">
        <v>1</v>
      </c>
      <c r="O66" s="700">
        <v>1</v>
      </c>
      <c r="P66" s="699"/>
      <c r="Q66" s="701">
        <v>0</v>
      </c>
      <c r="R66" s="696"/>
      <c r="S66" s="701">
        <v>0</v>
      </c>
      <c r="T66" s="700"/>
      <c r="U66" s="702">
        <v>0</v>
      </c>
    </row>
    <row r="67" spans="1:21" ht="14.4" customHeight="1" x14ac:dyDescent="0.3">
      <c r="A67" s="695">
        <v>7</v>
      </c>
      <c r="B67" s="696" t="s">
        <v>1919</v>
      </c>
      <c r="C67" s="696">
        <v>89301072</v>
      </c>
      <c r="D67" s="697" t="s">
        <v>3082</v>
      </c>
      <c r="E67" s="698" t="s">
        <v>2090</v>
      </c>
      <c r="F67" s="696" t="s">
        <v>2067</v>
      </c>
      <c r="G67" s="696" t="s">
        <v>2299</v>
      </c>
      <c r="H67" s="696" t="s">
        <v>546</v>
      </c>
      <c r="I67" s="696" t="s">
        <v>1067</v>
      </c>
      <c r="J67" s="696" t="s">
        <v>2300</v>
      </c>
      <c r="K67" s="696" t="s">
        <v>2301</v>
      </c>
      <c r="L67" s="699">
        <v>19.66</v>
      </c>
      <c r="M67" s="699">
        <v>39.32</v>
      </c>
      <c r="N67" s="696">
        <v>2</v>
      </c>
      <c r="O67" s="700">
        <v>0.5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7</v>
      </c>
      <c r="B68" s="696" t="s">
        <v>1919</v>
      </c>
      <c r="C68" s="696">
        <v>89301072</v>
      </c>
      <c r="D68" s="697" t="s">
        <v>3082</v>
      </c>
      <c r="E68" s="698" t="s">
        <v>2090</v>
      </c>
      <c r="F68" s="696" t="s">
        <v>2067</v>
      </c>
      <c r="G68" s="696" t="s">
        <v>2152</v>
      </c>
      <c r="H68" s="696" t="s">
        <v>546</v>
      </c>
      <c r="I68" s="696" t="s">
        <v>730</v>
      </c>
      <c r="J68" s="696" t="s">
        <v>731</v>
      </c>
      <c r="K68" s="696" t="s">
        <v>732</v>
      </c>
      <c r="L68" s="699">
        <v>56.69</v>
      </c>
      <c r="M68" s="699">
        <v>113.38</v>
      </c>
      <c r="N68" s="696">
        <v>2</v>
      </c>
      <c r="O68" s="700">
        <v>1</v>
      </c>
      <c r="P68" s="699">
        <v>113.38</v>
      </c>
      <c r="Q68" s="701">
        <v>1</v>
      </c>
      <c r="R68" s="696">
        <v>2</v>
      </c>
      <c r="S68" s="701">
        <v>1</v>
      </c>
      <c r="T68" s="700">
        <v>1</v>
      </c>
      <c r="U68" s="702">
        <v>1</v>
      </c>
    </row>
    <row r="69" spans="1:21" ht="14.4" customHeight="1" x14ac:dyDescent="0.3">
      <c r="A69" s="695">
        <v>7</v>
      </c>
      <c r="B69" s="696" t="s">
        <v>1919</v>
      </c>
      <c r="C69" s="696">
        <v>89301072</v>
      </c>
      <c r="D69" s="697" t="s">
        <v>3082</v>
      </c>
      <c r="E69" s="698" t="s">
        <v>2090</v>
      </c>
      <c r="F69" s="696" t="s">
        <v>2067</v>
      </c>
      <c r="G69" s="696" t="s">
        <v>2302</v>
      </c>
      <c r="H69" s="696" t="s">
        <v>546</v>
      </c>
      <c r="I69" s="696" t="s">
        <v>734</v>
      </c>
      <c r="J69" s="696" t="s">
        <v>2303</v>
      </c>
      <c r="K69" s="696" t="s">
        <v>2304</v>
      </c>
      <c r="L69" s="699">
        <v>0</v>
      </c>
      <c r="M69" s="699">
        <v>0</v>
      </c>
      <c r="N69" s="696">
        <v>2</v>
      </c>
      <c r="O69" s="700">
        <v>0.5</v>
      </c>
      <c r="P69" s="699"/>
      <c r="Q69" s="701"/>
      <c r="R69" s="696"/>
      <c r="S69" s="701">
        <v>0</v>
      </c>
      <c r="T69" s="700"/>
      <c r="U69" s="702">
        <v>0</v>
      </c>
    </row>
    <row r="70" spans="1:21" ht="14.4" customHeight="1" x14ac:dyDescent="0.3">
      <c r="A70" s="695">
        <v>7</v>
      </c>
      <c r="B70" s="696" t="s">
        <v>1919</v>
      </c>
      <c r="C70" s="696">
        <v>89301072</v>
      </c>
      <c r="D70" s="697" t="s">
        <v>3082</v>
      </c>
      <c r="E70" s="698" t="s">
        <v>2090</v>
      </c>
      <c r="F70" s="696" t="s">
        <v>2067</v>
      </c>
      <c r="G70" s="696" t="s">
        <v>2126</v>
      </c>
      <c r="H70" s="696" t="s">
        <v>546</v>
      </c>
      <c r="I70" s="696" t="s">
        <v>2305</v>
      </c>
      <c r="J70" s="696" t="s">
        <v>2306</v>
      </c>
      <c r="K70" s="696" t="s">
        <v>2307</v>
      </c>
      <c r="L70" s="699">
        <v>0</v>
      </c>
      <c r="M70" s="699">
        <v>0</v>
      </c>
      <c r="N70" s="696">
        <v>1</v>
      </c>
      <c r="O70" s="700">
        <v>1</v>
      </c>
      <c r="P70" s="699">
        <v>0</v>
      </c>
      <c r="Q70" s="701"/>
      <c r="R70" s="696">
        <v>1</v>
      </c>
      <c r="S70" s="701">
        <v>1</v>
      </c>
      <c r="T70" s="700">
        <v>1</v>
      </c>
      <c r="U70" s="702">
        <v>1</v>
      </c>
    </row>
    <row r="71" spans="1:21" ht="14.4" customHeight="1" x14ac:dyDescent="0.3">
      <c r="A71" s="695">
        <v>7</v>
      </c>
      <c r="B71" s="696" t="s">
        <v>1919</v>
      </c>
      <c r="C71" s="696">
        <v>89301072</v>
      </c>
      <c r="D71" s="697" t="s">
        <v>3082</v>
      </c>
      <c r="E71" s="698" t="s">
        <v>2091</v>
      </c>
      <c r="F71" s="696" t="s">
        <v>2067</v>
      </c>
      <c r="G71" s="696" t="s">
        <v>2308</v>
      </c>
      <c r="H71" s="696" t="s">
        <v>546</v>
      </c>
      <c r="I71" s="696" t="s">
        <v>2309</v>
      </c>
      <c r="J71" s="696" t="s">
        <v>2310</v>
      </c>
      <c r="K71" s="696" t="s">
        <v>838</v>
      </c>
      <c r="L71" s="699">
        <v>149.62</v>
      </c>
      <c r="M71" s="699">
        <v>149.62</v>
      </c>
      <c r="N71" s="696">
        <v>1</v>
      </c>
      <c r="O71" s="700">
        <v>0.5</v>
      </c>
      <c r="P71" s="699"/>
      <c r="Q71" s="701">
        <v>0</v>
      </c>
      <c r="R71" s="696"/>
      <c r="S71" s="701">
        <v>0</v>
      </c>
      <c r="T71" s="700"/>
      <c r="U71" s="702">
        <v>0</v>
      </c>
    </row>
    <row r="72" spans="1:21" ht="14.4" customHeight="1" x14ac:dyDescent="0.3">
      <c r="A72" s="695">
        <v>7</v>
      </c>
      <c r="B72" s="696" t="s">
        <v>1919</v>
      </c>
      <c r="C72" s="696">
        <v>89301072</v>
      </c>
      <c r="D72" s="697" t="s">
        <v>3082</v>
      </c>
      <c r="E72" s="698" t="s">
        <v>2091</v>
      </c>
      <c r="F72" s="696" t="s">
        <v>2067</v>
      </c>
      <c r="G72" s="696" t="s">
        <v>2311</v>
      </c>
      <c r="H72" s="696" t="s">
        <v>1391</v>
      </c>
      <c r="I72" s="696" t="s">
        <v>2312</v>
      </c>
      <c r="J72" s="696" t="s">
        <v>2313</v>
      </c>
      <c r="K72" s="696" t="s">
        <v>2307</v>
      </c>
      <c r="L72" s="699">
        <v>65.3</v>
      </c>
      <c r="M72" s="699">
        <v>65.3</v>
      </c>
      <c r="N72" s="696">
        <v>1</v>
      </c>
      <c r="O72" s="700">
        <v>0.5</v>
      </c>
      <c r="P72" s="699"/>
      <c r="Q72" s="701">
        <v>0</v>
      </c>
      <c r="R72" s="696"/>
      <c r="S72" s="701">
        <v>0</v>
      </c>
      <c r="T72" s="700"/>
      <c r="U72" s="702">
        <v>0</v>
      </c>
    </row>
    <row r="73" spans="1:21" ht="14.4" customHeight="1" x14ac:dyDescent="0.3">
      <c r="A73" s="695">
        <v>7</v>
      </c>
      <c r="B73" s="696" t="s">
        <v>1919</v>
      </c>
      <c r="C73" s="696">
        <v>89301072</v>
      </c>
      <c r="D73" s="697" t="s">
        <v>3082</v>
      </c>
      <c r="E73" s="698" t="s">
        <v>2091</v>
      </c>
      <c r="F73" s="696" t="s">
        <v>2067</v>
      </c>
      <c r="G73" s="696" t="s">
        <v>2278</v>
      </c>
      <c r="H73" s="696" t="s">
        <v>546</v>
      </c>
      <c r="I73" s="696" t="s">
        <v>2279</v>
      </c>
      <c r="J73" s="696" t="s">
        <v>2280</v>
      </c>
      <c r="K73" s="696" t="s">
        <v>2281</v>
      </c>
      <c r="L73" s="699">
        <v>115.3</v>
      </c>
      <c r="M73" s="699">
        <v>115.3</v>
      </c>
      <c r="N73" s="696">
        <v>1</v>
      </c>
      <c r="O73" s="700">
        <v>0.5</v>
      </c>
      <c r="P73" s="699"/>
      <c r="Q73" s="701">
        <v>0</v>
      </c>
      <c r="R73" s="696"/>
      <c r="S73" s="701">
        <v>0</v>
      </c>
      <c r="T73" s="700"/>
      <c r="U73" s="702">
        <v>0</v>
      </c>
    </row>
    <row r="74" spans="1:21" ht="14.4" customHeight="1" x14ac:dyDescent="0.3">
      <c r="A74" s="695">
        <v>7</v>
      </c>
      <c r="B74" s="696" t="s">
        <v>1919</v>
      </c>
      <c r="C74" s="696">
        <v>89301072</v>
      </c>
      <c r="D74" s="697" t="s">
        <v>3082</v>
      </c>
      <c r="E74" s="698" t="s">
        <v>2091</v>
      </c>
      <c r="F74" s="696" t="s">
        <v>2067</v>
      </c>
      <c r="G74" s="696" t="s">
        <v>2314</v>
      </c>
      <c r="H74" s="696" t="s">
        <v>546</v>
      </c>
      <c r="I74" s="696" t="s">
        <v>2315</v>
      </c>
      <c r="J74" s="696" t="s">
        <v>2316</v>
      </c>
      <c r="K74" s="696" t="s">
        <v>2317</v>
      </c>
      <c r="L74" s="699">
        <v>0</v>
      </c>
      <c r="M74" s="699">
        <v>0</v>
      </c>
      <c r="N74" s="696">
        <v>1</v>
      </c>
      <c r="O74" s="700">
        <v>1</v>
      </c>
      <c r="P74" s="699"/>
      <c r="Q74" s="701"/>
      <c r="R74" s="696"/>
      <c r="S74" s="701">
        <v>0</v>
      </c>
      <c r="T74" s="700"/>
      <c r="U74" s="702">
        <v>0</v>
      </c>
    </row>
    <row r="75" spans="1:21" ht="14.4" customHeight="1" x14ac:dyDescent="0.3">
      <c r="A75" s="695">
        <v>7</v>
      </c>
      <c r="B75" s="696" t="s">
        <v>1919</v>
      </c>
      <c r="C75" s="696">
        <v>89301072</v>
      </c>
      <c r="D75" s="697" t="s">
        <v>3082</v>
      </c>
      <c r="E75" s="698" t="s">
        <v>2091</v>
      </c>
      <c r="F75" s="696" t="s">
        <v>2067</v>
      </c>
      <c r="G75" s="696" t="s">
        <v>2293</v>
      </c>
      <c r="H75" s="696" t="s">
        <v>546</v>
      </c>
      <c r="I75" s="696" t="s">
        <v>2294</v>
      </c>
      <c r="J75" s="696" t="s">
        <v>2295</v>
      </c>
      <c r="K75" s="696" t="s">
        <v>2296</v>
      </c>
      <c r="L75" s="699">
        <v>49.92</v>
      </c>
      <c r="M75" s="699">
        <v>149.76</v>
      </c>
      <c r="N75" s="696">
        <v>3</v>
      </c>
      <c r="O75" s="700">
        <v>1</v>
      </c>
      <c r="P75" s="699"/>
      <c r="Q75" s="701">
        <v>0</v>
      </c>
      <c r="R75" s="696"/>
      <c r="S75" s="701">
        <v>0</v>
      </c>
      <c r="T75" s="700"/>
      <c r="U75" s="702">
        <v>0</v>
      </c>
    </row>
    <row r="76" spans="1:21" ht="14.4" customHeight="1" x14ac:dyDescent="0.3">
      <c r="A76" s="695">
        <v>7</v>
      </c>
      <c r="B76" s="696" t="s">
        <v>1919</v>
      </c>
      <c r="C76" s="696">
        <v>89301072</v>
      </c>
      <c r="D76" s="697" t="s">
        <v>3082</v>
      </c>
      <c r="E76" s="698" t="s">
        <v>2091</v>
      </c>
      <c r="F76" s="696" t="s">
        <v>2067</v>
      </c>
      <c r="G76" s="696" t="s">
        <v>2318</v>
      </c>
      <c r="H76" s="696" t="s">
        <v>546</v>
      </c>
      <c r="I76" s="696" t="s">
        <v>2319</v>
      </c>
      <c r="J76" s="696" t="s">
        <v>2320</v>
      </c>
      <c r="K76" s="696" t="s">
        <v>2321</v>
      </c>
      <c r="L76" s="699">
        <v>67.42</v>
      </c>
      <c r="M76" s="699">
        <v>202.26</v>
      </c>
      <c r="N76" s="696">
        <v>3</v>
      </c>
      <c r="O76" s="700">
        <v>0.5</v>
      </c>
      <c r="P76" s="699"/>
      <c r="Q76" s="701">
        <v>0</v>
      </c>
      <c r="R76" s="696"/>
      <c r="S76" s="701">
        <v>0</v>
      </c>
      <c r="T76" s="700"/>
      <c r="U76" s="702">
        <v>0</v>
      </c>
    </row>
    <row r="77" spans="1:21" ht="14.4" customHeight="1" x14ac:dyDescent="0.3">
      <c r="A77" s="695">
        <v>7</v>
      </c>
      <c r="B77" s="696" t="s">
        <v>1919</v>
      </c>
      <c r="C77" s="696">
        <v>89301072</v>
      </c>
      <c r="D77" s="697" t="s">
        <v>3082</v>
      </c>
      <c r="E77" s="698" t="s">
        <v>2092</v>
      </c>
      <c r="F77" s="696" t="s">
        <v>2067</v>
      </c>
      <c r="G77" s="696" t="s">
        <v>2322</v>
      </c>
      <c r="H77" s="696" t="s">
        <v>546</v>
      </c>
      <c r="I77" s="696" t="s">
        <v>2323</v>
      </c>
      <c r="J77" s="696" t="s">
        <v>2324</v>
      </c>
      <c r="K77" s="696" t="s">
        <v>2325</v>
      </c>
      <c r="L77" s="699">
        <v>53.77</v>
      </c>
      <c r="M77" s="699">
        <v>107.54</v>
      </c>
      <c r="N77" s="696">
        <v>2</v>
      </c>
      <c r="O77" s="700">
        <v>1</v>
      </c>
      <c r="P77" s="699"/>
      <c r="Q77" s="701">
        <v>0</v>
      </c>
      <c r="R77" s="696"/>
      <c r="S77" s="701">
        <v>0</v>
      </c>
      <c r="T77" s="700"/>
      <c r="U77" s="702">
        <v>0</v>
      </c>
    </row>
    <row r="78" spans="1:21" ht="14.4" customHeight="1" x14ac:dyDescent="0.3">
      <c r="A78" s="695">
        <v>7</v>
      </c>
      <c r="B78" s="696" t="s">
        <v>1919</v>
      </c>
      <c r="C78" s="696">
        <v>89301072</v>
      </c>
      <c r="D78" s="697" t="s">
        <v>3082</v>
      </c>
      <c r="E78" s="698" t="s">
        <v>2092</v>
      </c>
      <c r="F78" s="696" t="s">
        <v>2067</v>
      </c>
      <c r="G78" s="696" t="s">
        <v>2326</v>
      </c>
      <c r="H78" s="696" t="s">
        <v>546</v>
      </c>
      <c r="I78" s="696" t="s">
        <v>2327</v>
      </c>
      <c r="J78" s="696" t="s">
        <v>2328</v>
      </c>
      <c r="K78" s="696" t="s">
        <v>2329</v>
      </c>
      <c r="L78" s="699">
        <v>46.3</v>
      </c>
      <c r="M78" s="699">
        <v>46.3</v>
      </c>
      <c r="N78" s="696">
        <v>1</v>
      </c>
      <c r="O78" s="700">
        <v>1</v>
      </c>
      <c r="P78" s="699"/>
      <c r="Q78" s="701">
        <v>0</v>
      </c>
      <c r="R78" s="696"/>
      <c r="S78" s="701">
        <v>0</v>
      </c>
      <c r="T78" s="700"/>
      <c r="U78" s="702">
        <v>0</v>
      </c>
    </row>
    <row r="79" spans="1:21" ht="14.4" customHeight="1" x14ac:dyDescent="0.3">
      <c r="A79" s="695">
        <v>7</v>
      </c>
      <c r="B79" s="696" t="s">
        <v>1919</v>
      </c>
      <c r="C79" s="696">
        <v>89301072</v>
      </c>
      <c r="D79" s="697" t="s">
        <v>3082</v>
      </c>
      <c r="E79" s="698" t="s">
        <v>2092</v>
      </c>
      <c r="F79" s="696" t="s">
        <v>2067</v>
      </c>
      <c r="G79" s="696" t="s">
        <v>2330</v>
      </c>
      <c r="H79" s="696" t="s">
        <v>546</v>
      </c>
      <c r="I79" s="696" t="s">
        <v>2331</v>
      </c>
      <c r="J79" s="696" t="s">
        <v>2332</v>
      </c>
      <c r="K79" s="696" t="s">
        <v>2333</v>
      </c>
      <c r="L79" s="699">
        <v>2332.38</v>
      </c>
      <c r="M79" s="699">
        <v>13994.28</v>
      </c>
      <c r="N79" s="696">
        <v>6</v>
      </c>
      <c r="O79" s="700">
        <v>1</v>
      </c>
      <c r="P79" s="699">
        <v>13994.28</v>
      </c>
      <c r="Q79" s="701">
        <v>1</v>
      </c>
      <c r="R79" s="696">
        <v>6</v>
      </c>
      <c r="S79" s="701">
        <v>1</v>
      </c>
      <c r="T79" s="700">
        <v>1</v>
      </c>
      <c r="U79" s="702">
        <v>1</v>
      </c>
    </row>
    <row r="80" spans="1:21" ht="14.4" customHeight="1" x14ac:dyDescent="0.3">
      <c r="A80" s="695">
        <v>7</v>
      </c>
      <c r="B80" s="696" t="s">
        <v>1919</v>
      </c>
      <c r="C80" s="696">
        <v>89301072</v>
      </c>
      <c r="D80" s="697" t="s">
        <v>3082</v>
      </c>
      <c r="E80" s="698" t="s">
        <v>2092</v>
      </c>
      <c r="F80" s="696" t="s">
        <v>2067</v>
      </c>
      <c r="G80" s="696" t="s">
        <v>2334</v>
      </c>
      <c r="H80" s="696" t="s">
        <v>546</v>
      </c>
      <c r="I80" s="696" t="s">
        <v>2335</v>
      </c>
      <c r="J80" s="696" t="s">
        <v>2336</v>
      </c>
      <c r="K80" s="696" t="s">
        <v>2337</v>
      </c>
      <c r="L80" s="699">
        <v>733.54</v>
      </c>
      <c r="M80" s="699">
        <v>2934.16</v>
      </c>
      <c r="N80" s="696">
        <v>4</v>
      </c>
      <c r="O80" s="700">
        <v>1</v>
      </c>
      <c r="P80" s="699"/>
      <c r="Q80" s="701">
        <v>0</v>
      </c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7</v>
      </c>
      <c r="B81" s="696" t="s">
        <v>1919</v>
      </c>
      <c r="C81" s="696">
        <v>89301072</v>
      </c>
      <c r="D81" s="697" t="s">
        <v>3082</v>
      </c>
      <c r="E81" s="698" t="s">
        <v>2092</v>
      </c>
      <c r="F81" s="696" t="s">
        <v>2067</v>
      </c>
      <c r="G81" s="696" t="s">
        <v>2334</v>
      </c>
      <c r="H81" s="696" t="s">
        <v>546</v>
      </c>
      <c r="I81" s="696" t="s">
        <v>2338</v>
      </c>
      <c r="J81" s="696" t="s">
        <v>2339</v>
      </c>
      <c r="K81" s="696" t="s">
        <v>2340</v>
      </c>
      <c r="L81" s="699">
        <v>132.77000000000001</v>
      </c>
      <c r="M81" s="699">
        <v>531.08000000000004</v>
      </c>
      <c r="N81" s="696">
        <v>4</v>
      </c>
      <c r="O81" s="700">
        <v>1</v>
      </c>
      <c r="P81" s="699">
        <v>531.08000000000004</v>
      </c>
      <c r="Q81" s="701">
        <v>1</v>
      </c>
      <c r="R81" s="696">
        <v>4</v>
      </c>
      <c r="S81" s="701">
        <v>1</v>
      </c>
      <c r="T81" s="700">
        <v>1</v>
      </c>
      <c r="U81" s="702">
        <v>1</v>
      </c>
    </row>
    <row r="82" spans="1:21" ht="14.4" customHeight="1" x14ac:dyDescent="0.3">
      <c r="A82" s="695">
        <v>7</v>
      </c>
      <c r="B82" s="696" t="s">
        <v>1919</v>
      </c>
      <c r="C82" s="696">
        <v>89301072</v>
      </c>
      <c r="D82" s="697" t="s">
        <v>3082</v>
      </c>
      <c r="E82" s="698" t="s">
        <v>2092</v>
      </c>
      <c r="F82" s="696" t="s">
        <v>2067</v>
      </c>
      <c r="G82" s="696" t="s">
        <v>2334</v>
      </c>
      <c r="H82" s="696" t="s">
        <v>546</v>
      </c>
      <c r="I82" s="696" t="s">
        <v>2341</v>
      </c>
      <c r="J82" s="696" t="s">
        <v>2342</v>
      </c>
      <c r="K82" s="696" t="s">
        <v>2343</v>
      </c>
      <c r="L82" s="699">
        <v>244.58</v>
      </c>
      <c r="M82" s="699">
        <v>1467.48</v>
      </c>
      <c r="N82" s="696">
        <v>6</v>
      </c>
      <c r="O82" s="700">
        <v>1</v>
      </c>
      <c r="P82" s="699">
        <v>1467.48</v>
      </c>
      <c r="Q82" s="701">
        <v>1</v>
      </c>
      <c r="R82" s="696">
        <v>6</v>
      </c>
      <c r="S82" s="701">
        <v>1</v>
      </c>
      <c r="T82" s="700">
        <v>1</v>
      </c>
      <c r="U82" s="702">
        <v>1</v>
      </c>
    </row>
    <row r="83" spans="1:21" ht="14.4" customHeight="1" x14ac:dyDescent="0.3">
      <c r="A83" s="695">
        <v>7</v>
      </c>
      <c r="B83" s="696" t="s">
        <v>1919</v>
      </c>
      <c r="C83" s="696">
        <v>89301072</v>
      </c>
      <c r="D83" s="697" t="s">
        <v>3082</v>
      </c>
      <c r="E83" s="698" t="s">
        <v>2092</v>
      </c>
      <c r="F83" s="696" t="s">
        <v>2067</v>
      </c>
      <c r="G83" s="696" t="s">
        <v>2334</v>
      </c>
      <c r="H83" s="696" t="s">
        <v>546</v>
      </c>
      <c r="I83" s="696" t="s">
        <v>2344</v>
      </c>
      <c r="J83" s="696" t="s">
        <v>2345</v>
      </c>
      <c r="K83" s="696" t="s">
        <v>2346</v>
      </c>
      <c r="L83" s="699">
        <v>407.64</v>
      </c>
      <c r="M83" s="699">
        <v>3668.7599999999998</v>
      </c>
      <c r="N83" s="696">
        <v>9</v>
      </c>
      <c r="O83" s="700">
        <v>1</v>
      </c>
      <c r="P83" s="699">
        <v>3668.7599999999998</v>
      </c>
      <c r="Q83" s="701">
        <v>1</v>
      </c>
      <c r="R83" s="696">
        <v>9</v>
      </c>
      <c r="S83" s="701">
        <v>1</v>
      </c>
      <c r="T83" s="700">
        <v>1</v>
      </c>
      <c r="U83" s="702">
        <v>1</v>
      </c>
    </row>
    <row r="84" spans="1:21" ht="14.4" customHeight="1" x14ac:dyDescent="0.3">
      <c r="A84" s="695">
        <v>7</v>
      </c>
      <c r="B84" s="696" t="s">
        <v>1919</v>
      </c>
      <c r="C84" s="696">
        <v>89301072</v>
      </c>
      <c r="D84" s="697" t="s">
        <v>3082</v>
      </c>
      <c r="E84" s="698" t="s">
        <v>2092</v>
      </c>
      <c r="F84" s="696" t="s">
        <v>2067</v>
      </c>
      <c r="G84" s="696" t="s">
        <v>2347</v>
      </c>
      <c r="H84" s="696" t="s">
        <v>546</v>
      </c>
      <c r="I84" s="696" t="s">
        <v>2348</v>
      </c>
      <c r="J84" s="696" t="s">
        <v>2349</v>
      </c>
      <c r="K84" s="696" t="s">
        <v>2350</v>
      </c>
      <c r="L84" s="699">
        <v>1753.54</v>
      </c>
      <c r="M84" s="699">
        <v>3507.08</v>
      </c>
      <c r="N84" s="696">
        <v>2</v>
      </c>
      <c r="O84" s="700">
        <v>1</v>
      </c>
      <c r="P84" s="699">
        <v>3507.08</v>
      </c>
      <c r="Q84" s="701">
        <v>1</v>
      </c>
      <c r="R84" s="696">
        <v>2</v>
      </c>
      <c r="S84" s="701">
        <v>1</v>
      </c>
      <c r="T84" s="700">
        <v>1</v>
      </c>
      <c r="U84" s="702">
        <v>1</v>
      </c>
    </row>
    <row r="85" spans="1:21" ht="14.4" customHeight="1" x14ac:dyDescent="0.3">
      <c r="A85" s="695">
        <v>7</v>
      </c>
      <c r="B85" s="696" t="s">
        <v>1919</v>
      </c>
      <c r="C85" s="696">
        <v>89301072</v>
      </c>
      <c r="D85" s="697" t="s">
        <v>3082</v>
      </c>
      <c r="E85" s="698" t="s">
        <v>2092</v>
      </c>
      <c r="F85" s="696" t="s">
        <v>2067</v>
      </c>
      <c r="G85" s="696" t="s">
        <v>2193</v>
      </c>
      <c r="H85" s="696" t="s">
        <v>546</v>
      </c>
      <c r="I85" s="696" t="s">
        <v>2351</v>
      </c>
      <c r="J85" s="696" t="s">
        <v>2352</v>
      </c>
      <c r="K85" s="696" t="s">
        <v>2337</v>
      </c>
      <c r="L85" s="699">
        <v>196.46</v>
      </c>
      <c r="M85" s="699">
        <v>589.38</v>
      </c>
      <c r="N85" s="696">
        <v>3</v>
      </c>
      <c r="O85" s="700">
        <v>0.5</v>
      </c>
      <c r="P85" s="699"/>
      <c r="Q85" s="701">
        <v>0</v>
      </c>
      <c r="R85" s="696"/>
      <c r="S85" s="701">
        <v>0</v>
      </c>
      <c r="T85" s="700"/>
      <c r="U85" s="702">
        <v>0</v>
      </c>
    </row>
    <row r="86" spans="1:21" ht="14.4" customHeight="1" x14ac:dyDescent="0.3">
      <c r="A86" s="695">
        <v>7</v>
      </c>
      <c r="B86" s="696" t="s">
        <v>1919</v>
      </c>
      <c r="C86" s="696">
        <v>89301072</v>
      </c>
      <c r="D86" s="697" t="s">
        <v>3082</v>
      </c>
      <c r="E86" s="698" t="s">
        <v>2092</v>
      </c>
      <c r="F86" s="696" t="s">
        <v>2067</v>
      </c>
      <c r="G86" s="696" t="s">
        <v>2193</v>
      </c>
      <c r="H86" s="696" t="s">
        <v>1391</v>
      </c>
      <c r="I86" s="696" t="s">
        <v>2353</v>
      </c>
      <c r="J86" s="696" t="s">
        <v>2354</v>
      </c>
      <c r="K86" s="696" t="s">
        <v>2337</v>
      </c>
      <c r="L86" s="699">
        <v>196.46</v>
      </c>
      <c r="M86" s="699">
        <v>1178.76</v>
      </c>
      <c r="N86" s="696">
        <v>6</v>
      </c>
      <c r="O86" s="700">
        <v>2</v>
      </c>
      <c r="P86" s="699">
        <v>1178.76</v>
      </c>
      <c r="Q86" s="701">
        <v>1</v>
      </c>
      <c r="R86" s="696">
        <v>6</v>
      </c>
      <c r="S86" s="701">
        <v>1</v>
      </c>
      <c r="T86" s="700">
        <v>2</v>
      </c>
      <c r="U86" s="702">
        <v>1</v>
      </c>
    </row>
    <row r="87" spans="1:21" ht="14.4" customHeight="1" x14ac:dyDescent="0.3">
      <c r="A87" s="695">
        <v>7</v>
      </c>
      <c r="B87" s="696" t="s">
        <v>1919</v>
      </c>
      <c r="C87" s="696">
        <v>89301072</v>
      </c>
      <c r="D87" s="697" t="s">
        <v>3082</v>
      </c>
      <c r="E87" s="698" t="s">
        <v>2092</v>
      </c>
      <c r="F87" s="696" t="s">
        <v>2067</v>
      </c>
      <c r="G87" s="696" t="s">
        <v>2197</v>
      </c>
      <c r="H87" s="696" t="s">
        <v>546</v>
      </c>
      <c r="I87" s="696" t="s">
        <v>2355</v>
      </c>
      <c r="J87" s="696" t="s">
        <v>2356</v>
      </c>
      <c r="K87" s="696" t="s">
        <v>2357</v>
      </c>
      <c r="L87" s="699">
        <v>0</v>
      </c>
      <c r="M87" s="699">
        <v>0</v>
      </c>
      <c r="N87" s="696">
        <v>6</v>
      </c>
      <c r="O87" s="700">
        <v>1</v>
      </c>
      <c r="P87" s="699">
        <v>0</v>
      </c>
      <c r="Q87" s="701"/>
      <c r="R87" s="696">
        <v>6</v>
      </c>
      <c r="S87" s="701">
        <v>1</v>
      </c>
      <c r="T87" s="700">
        <v>1</v>
      </c>
      <c r="U87" s="702">
        <v>1</v>
      </c>
    </row>
    <row r="88" spans="1:21" ht="14.4" customHeight="1" x14ac:dyDescent="0.3">
      <c r="A88" s="695">
        <v>7</v>
      </c>
      <c r="B88" s="696" t="s">
        <v>1919</v>
      </c>
      <c r="C88" s="696">
        <v>89301072</v>
      </c>
      <c r="D88" s="697" t="s">
        <v>3082</v>
      </c>
      <c r="E88" s="698" t="s">
        <v>2092</v>
      </c>
      <c r="F88" s="696" t="s">
        <v>2067</v>
      </c>
      <c r="G88" s="696" t="s">
        <v>2126</v>
      </c>
      <c r="H88" s="696" t="s">
        <v>546</v>
      </c>
      <c r="I88" s="696" t="s">
        <v>2358</v>
      </c>
      <c r="J88" s="696" t="s">
        <v>2359</v>
      </c>
      <c r="K88" s="696" t="s">
        <v>2360</v>
      </c>
      <c r="L88" s="699">
        <v>0</v>
      </c>
      <c r="M88" s="699">
        <v>0</v>
      </c>
      <c r="N88" s="696">
        <v>1</v>
      </c>
      <c r="O88" s="700">
        <v>0.5</v>
      </c>
      <c r="P88" s="699"/>
      <c r="Q88" s="701"/>
      <c r="R88" s="696"/>
      <c r="S88" s="701">
        <v>0</v>
      </c>
      <c r="T88" s="700"/>
      <c r="U88" s="702">
        <v>0</v>
      </c>
    </row>
    <row r="89" spans="1:21" ht="14.4" customHeight="1" x14ac:dyDescent="0.3">
      <c r="A89" s="695">
        <v>7</v>
      </c>
      <c r="B89" s="696" t="s">
        <v>1919</v>
      </c>
      <c r="C89" s="696">
        <v>89301072</v>
      </c>
      <c r="D89" s="697" t="s">
        <v>3082</v>
      </c>
      <c r="E89" s="698" t="s">
        <v>2093</v>
      </c>
      <c r="F89" s="696" t="s">
        <v>2067</v>
      </c>
      <c r="G89" s="696" t="s">
        <v>2361</v>
      </c>
      <c r="H89" s="696" t="s">
        <v>546</v>
      </c>
      <c r="I89" s="696" t="s">
        <v>2362</v>
      </c>
      <c r="J89" s="696" t="s">
        <v>2363</v>
      </c>
      <c r="K89" s="696" t="s">
        <v>2364</v>
      </c>
      <c r="L89" s="699">
        <v>198.04</v>
      </c>
      <c r="M89" s="699">
        <v>198.04</v>
      </c>
      <c r="N89" s="696">
        <v>1</v>
      </c>
      <c r="O89" s="700">
        <v>1</v>
      </c>
      <c r="P89" s="699">
        <v>198.04</v>
      </c>
      <c r="Q89" s="701">
        <v>1</v>
      </c>
      <c r="R89" s="696">
        <v>1</v>
      </c>
      <c r="S89" s="701">
        <v>1</v>
      </c>
      <c r="T89" s="700">
        <v>1</v>
      </c>
      <c r="U89" s="702">
        <v>1</v>
      </c>
    </row>
    <row r="90" spans="1:21" ht="14.4" customHeight="1" x14ac:dyDescent="0.3">
      <c r="A90" s="695">
        <v>7</v>
      </c>
      <c r="B90" s="696" t="s">
        <v>1919</v>
      </c>
      <c r="C90" s="696">
        <v>89301072</v>
      </c>
      <c r="D90" s="697" t="s">
        <v>3082</v>
      </c>
      <c r="E90" s="698" t="s">
        <v>2094</v>
      </c>
      <c r="F90" s="696" t="s">
        <v>2067</v>
      </c>
      <c r="G90" s="696" t="s">
        <v>2365</v>
      </c>
      <c r="H90" s="696" t="s">
        <v>546</v>
      </c>
      <c r="I90" s="696" t="s">
        <v>2366</v>
      </c>
      <c r="J90" s="696" t="s">
        <v>2367</v>
      </c>
      <c r="K90" s="696" t="s">
        <v>2368</v>
      </c>
      <c r="L90" s="699">
        <v>74.06</v>
      </c>
      <c r="M90" s="699">
        <v>74.06</v>
      </c>
      <c r="N90" s="696">
        <v>1</v>
      </c>
      <c r="O90" s="700">
        <v>1</v>
      </c>
      <c r="P90" s="699">
        <v>74.06</v>
      </c>
      <c r="Q90" s="701">
        <v>1</v>
      </c>
      <c r="R90" s="696">
        <v>1</v>
      </c>
      <c r="S90" s="701">
        <v>1</v>
      </c>
      <c r="T90" s="700">
        <v>1</v>
      </c>
      <c r="U90" s="702">
        <v>1</v>
      </c>
    </row>
    <row r="91" spans="1:21" ht="14.4" customHeight="1" x14ac:dyDescent="0.3">
      <c r="A91" s="695">
        <v>7</v>
      </c>
      <c r="B91" s="696" t="s">
        <v>1919</v>
      </c>
      <c r="C91" s="696">
        <v>89301072</v>
      </c>
      <c r="D91" s="697" t="s">
        <v>3082</v>
      </c>
      <c r="E91" s="698" t="s">
        <v>2094</v>
      </c>
      <c r="F91" s="696" t="s">
        <v>2067</v>
      </c>
      <c r="G91" s="696" t="s">
        <v>2157</v>
      </c>
      <c r="H91" s="696" t="s">
        <v>546</v>
      </c>
      <c r="I91" s="696" t="s">
        <v>2158</v>
      </c>
      <c r="J91" s="696" t="s">
        <v>2159</v>
      </c>
      <c r="K91" s="696" t="s">
        <v>2160</v>
      </c>
      <c r="L91" s="699">
        <v>0</v>
      </c>
      <c r="M91" s="699">
        <v>0</v>
      </c>
      <c r="N91" s="696">
        <v>1</v>
      </c>
      <c r="O91" s="700">
        <v>1</v>
      </c>
      <c r="P91" s="699">
        <v>0</v>
      </c>
      <c r="Q91" s="701"/>
      <c r="R91" s="696">
        <v>1</v>
      </c>
      <c r="S91" s="701">
        <v>1</v>
      </c>
      <c r="T91" s="700">
        <v>1</v>
      </c>
      <c r="U91" s="702">
        <v>1</v>
      </c>
    </row>
    <row r="92" spans="1:21" ht="14.4" customHeight="1" x14ac:dyDescent="0.3">
      <c r="A92" s="695">
        <v>7</v>
      </c>
      <c r="B92" s="696" t="s">
        <v>1919</v>
      </c>
      <c r="C92" s="696">
        <v>89301072</v>
      </c>
      <c r="D92" s="697" t="s">
        <v>3082</v>
      </c>
      <c r="E92" s="698" t="s">
        <v>2095</v>
      </c>
      <c r="F92" s="696" t="s">
        <v>2067</v>
      </c>
      <c r="G92" s="696" t="s">
        <v>2369</v>
      </c>
      <c r="H92" s="696" t="s">
        <v>546</v>
      </c>
      <c r="I92" s="696" t="s">
        <v>2370</v>
      </c>
      <c r="J92" s="696" t="s">
        <v>2371</v>
      </c>
      <c r="K92" s="696" t="s">
        <v>2372</v>
      </c>
      <c r="L92" s="699">
        <v>0</v>
      </c>
      <c r="M92" s="699">
        <v>0</v>
      </c>
      <c r="N92" s="696">
        <v>2</v>
      </c>
      <c r="O92" s="700">
        <v>1</v>
      </c>
      <c r="P92" s="699"/>
      <c r="Q92" s="701"/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7</v>
      </c>
      <c r="B93" s="696" t="s">
        <v>1919</v>
      </c>
      <c r="C93" s="696">
        <v>89301072</v>
      </c>
      <c r="D93" s="697" t="s">
        <v>3082</v>
      </c>
      <c r="E93" s="698" t="s">
        <v>2095</v>
      </c>
      <c r="F93" s="696" t="s">
        <v>2067</v>
      </c>
      <c r="G93" s="696" t="s">
        <v>2165</v>
      </c>
      <c r="H93" s="696" t="s">
        <v>1391</v>
      </c>
      <c r="I93" s="696" t="s">
        <v>2373</v>
      </c>
      <c r="J93" s="696" t="s">
        <v>2374</v>
      </c>
      <c r="K93" s="696" t="s">
        <v>826</v>
      </c>
      <c r="L93" s="699">
        <v>216.16</v>
      </c>
      <c r="M93" s="699">
        <v>432.32</v>
      </c>
      <c r="N93" s="696">
        <v>2</v>
      </c>
      <c r="O93" s="700">
        <v>0.5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7</v>
      </c>
      <c r="B94" s="696" t="s">
        <v>1919</v>
      </c>
      <c r="C94" s="696">
        <v>89301072</v>
      </c>
      <c r="D94" s="697" t="s">
        <v>3082</v>
      </c>
      <c r="E94" s="698" t="s">
        <v>2095</v>
      </c>
      <c r="F94" s="696" t="s">
        <v>2067</v>
      </c>
      <c r="G94" s="696" t="s">
        <v>2326</v>
      </c>
      <c r="H94" s="696" t="s">
        <v>546</v>
      </c>
      <c r="I94" s="696" t="s">
        <v>2375</v>
      </c>
      <c r="J94" s="696" t="s">
        <v>2328</v>
      </c>
      <c r="K94" s="696" t="s">
        <v>2376</v>
      </c>
      <c r="L94" s="699">
        <v>0</v>
      </c>
      <c r="M94" s="699">
        <v>0</v>
      </c>
      <c r="N94" s="696">
        <v>1</v>
      </c>
      <c r="O94" s="700">
        <v>0.5</v>
      </c>
      <c r="P94" s="699"/>
      <c r="Q94" s="701"/>
      <c r="R94" s="696"/>
      <c r="S94" s="701">
        <v>0</v>
      </c>
      <c r="T94" s="700"/>
      <c r="U94" s="702">
        <v>0</v>
      </c>
    </row>
    <row r="95" spans="1:21" ht="14.4" customHeight="1" x14ac:dyDescent="0.3">
      <c r="A95" s="695">
        <v>7</v>
      </c>
      <c r="B95" s="696" t="s">
        <v>1919</v>
      </c>
      <c r="C95" s="696">
        <v>89301072</v>
      </c>
      <c r="D95" s="697" t="s">
        <v>3082</v>
      </c>
      <c r="E95" s="698" t="s">
        <v>2095</v>
      </c>
      <c r="F95" s="696" t="s">
        <v>2067</v>
      </c>
      <c r="G95" s="696" t="s">
        <v>2293</v>
      </c>
      <c r="H95" s="696" t="s">
        <v>546</v>
      </c>
      <c r="I95" s="696" t="s">
        <v>2377</v>
      </c>
      <c r="J95" s="696" t="s">
        <v>2378</v>
      </c>
      <c r="K95" s="696" t="s">
        <v>2379</v>
      </c>
      <c r="L95" s="699">
        <v>200.07</v>
      </c>
      <c r="M95" s="699">
        <v>200.07</v>
      </c>
      <c r="N95" s="696">
        <v>1</v>
      </c>
      <c r="O95" s="700">
        <v>0.5</v>
      </c>
      <c r="P95" s="699">
        <v>200.07</v>
      </c>
      <c r="Q95" s="701">
        <v>1</v>
      </c>
      <c r="R95" s="696">
        <v>1</v>
      </c>
      <c r="S95" s="701">
        <v>1</v>
      </c>
      <c r="T95" s="700">
        <v>0.5</v>
      </c>
      <c r="U95" s="702">
        <v>1</v>
      </c>
    </row>
    <row r="96" spans="1:21" ht="14.4" customHeight="1" x14ac:dyDescent="0.3">
      <c r="A96" s="695">
        <v>7</v>
      </c>
      <c r="B96" s="696" t="s">
        <v>1919</v>
      </c>
      <c r="C96" s="696">
        <v>89301072</v>
      </c>
      <c r="D96" s="697" t="s">
        <v>3082</v>
      </c>
      <c r="E96" s="698" t="s">
        <v>2095</v>
      </c>
      <c r="F96" s="696" t="s">
        <v>2067</v>
      </c>
      <c r="G96" s="696" t="s">
        <v>2380</v>
      </c>
      <c r="H96" s="696" t="s">
        <v>546</v>
      </c>
      <c r="I96" s="696" t="s">
        <v>2381</v>
      </c>
      <c r="J96" s="696" t="s">
        <v>2382</v>
      </c>
      <c r="K96" s="696" t="s">
        <v>2200</v>
      </c>
      <c r="L96" s="699">
        <v>203.38</v>
      </c>
      <c r="M96" s="699">
        <v>610.14</v>
      </c>
      <c r="N96" s="696">
        <v>3</v>
      </c>
      <c r="O96" s="700">
        <v>0.5</v>
      </c>
      <c r="P96" s="699">
        <v>610.14</v>
      </c>
      <c r="Q96" s="701">
        <v>1</v>
      </c>
      <c r="R96" s="696">
        <v>3</v>
      </c>
      <c r="S96" s="701">
        <v>1</v>
      </c>
      <c r="T96" s="700">
        <v>0.5</v>
      </c>
      <c r="U96" s="702">
        <v>1</v>
      </c>
    </row>
    <row r="97" spans="1:21" ht="14.4" customHeight="1" x14ac:dyDescent="0.3">
      <c r="A97" s="695">
        <v>7</v>
      </c>
      <c r="B97" s="696" t="s">
        <v>1919</v>
      </c>
      <c r="C97" s="696">
        <v>89301072</v>
      </c>
      <c r="D97" s="697" t="s">
        <v>3082</v>
      </c>
      <c r="E97" s="698" t="s">
        <v>2095</v>
      </c>
      <c r="F97" s="696" t="s">
        <v>2067</v>
      </c>
      <c r="G97" s="696" t="s">
        <v>2126</v>
      </c>
      <c r="H97" s="696" t="s">
        <v>546</v>
      </c>
      <c r="I97" s="696" t="s">
        <v>2383</v>
      </c>
      <c r="J97" s="696" t="s">
        <v>2384</v>
      </c>
      <c r="K97" s="696" t="s">
        <v>2360</v>
      </c>
      <c r="L97" s="699">
        <v>0</v>
      </c>
      <c r="M97" s="699">
        <v>0</v>
      </c>
      <c r="N97" s="696">
        <v>1</v>
      </c>
      <c r="O97" s="700">
        <v>1</v>
      </c>
      <c r="P97" s="699"/>
      <c r="Q97" s="701"/>
      <c r="R97" s="696"/>
      <c r="S97" s="701">
        <v>0</v>
      </c>
      <c r="T97" s="700"/>
      <c r="U97" s="702">
        <v>0</v>
      </c>
    </row>
    <row r="98" spans="1:21" ht="14.4" customHeight="1" x14ac:dyDescent="0.3">
      <c r="A98" s="695">
        <v>7</v>
      </c>
      <c r="B98" s="696" t="s">
        <v>1919</v>
      </c>
      <c r="C98" s="696">
        <v>89301072</v>
      </c>
      <c r="D98" s="697" t="s">
        <v>3082</v>
      </c>
      <c r="E98" s="698" t="s">
        <v>2096</v>
      </c>
      <c r="F98" s="696" t="s">
        <v>2067</v>
      </c>
      <c r="G98" s="696" t="s">
        <v>2385</v>
      </c>
      <c r="H98" s="696" t="s">
        <v>546</v>
      </c>
      <c r="I98" s="696" t="s">
        <v>2386</v>
      </c>
      <c r="J98" s="696" t="s">
        <v>2387</v>
      </c>
      <c r="K98" s="696" t="s">
        <v>2388</v>
      </c>
      <c r="L98" s="699">
        <v>25.89</v>
      </c>
      <c r="M98" s="699">
        <v>77.67</v>
      </c>
      <c r="N98" s="696">
        <v>3</v>
      </c>
      <c r="O98" s="700">
        <v>0.5</v>
      </c>
      <c r="P98" s="699">
        <v>77.67</v>
      </c>
      <c r="Q98" s="701">
        <v>1</v>
      </c>
      <c r="R98" s="696">
        <v>3</v>
      </c>
      <c r="S98" s="701">
        <v>1</v>
      </c>
      <c r="T98" s="700">
        <v>0.5</v>
      </c>
      <c r="U98" s="702">
        <v>1</v>
      </c>
    </row>
    <row r="99" spans="1:21" ht="14.4" customHeight="1" x14ac:dyDescent="0.3">
      <c r="A99" s="695">
        <v>7</v>
      </c>
      <c r="B99" s="696" t="s">
        <v>1919</v>
      </c>
      <c r="C99" s="696">
        <v>89301072</v>
      </c>
      <c r="D99" s="697" t="s">
        <v>3082</v>
      </c>
      <c r="E99" s="698" t="s">
        <v>2096</v>
      </c>
      <c r="F99" s="696" t="s">
        <v>2067</v>
      </c>
      <c r="G99" s="696" t="s">
        <v>2122</v>
      </c>
      <c r="H99" s="696" t="s">
        <v>546</v>
      </c>
      <c r="I99" s="696" t="s">
        <v>2389</v>
      </c>
      <c r="J99" s="696" t="s">
        <v>2390</v>
      </c>
      <c r="K99" s="696" t="s">
        <v>2391</v>
      </c>
      <c r="L99" s="699">
        <v>258.10000000000002</v>
      </c>
      <c r="M99" s="699">
        <v>774.30000000000007</v>
      </c>
      <c r="N99" s="696">
        <v>3</v>
      </c>
      <c r="O99" s="700">
        <v>0.5</v>
      </c>
      <c r="P99" s="699">
        <v>774.30000000000007</v>
      </c>
      <c r="Q99" s="701">
        <v>1</v>
      </c>
      <c r="R99" s="696">
        <v>3</v>
      </c>
      <c r="S99" s="701">
        <v>1</v>
      </c>
      <c r="T99" s="700">
        <v>0.5</v>
      </c>
      <c r="U99" s="702">
        <v>1</v>
      </c>
    </row>
    <row r="100" spans="1:21" ht="14.4" customHeight="1" x14ac:dyDescent="0.3">
      <c r="A100" s="695">
        <v>7</v>
      </c>
      <c r="B100" s="696" t="s">
        <v>1919</v>
      </c>
      <c r="C100" s="696">
        <v>89301072</v>
      </c>
      <c r="D100" s="697" t="s">
        <v>3082</v>
      </c>
      <c r="E100" s="698" t="s">
        <v>2097</v>
      </c>
      <c r="F100" s="696" t="s">
        <v>2067</v>
      </c>
      <c r="G100" s="696" t="s">
        <v>2392</v>
      </c>
      <c r="H100" s="696" t="s">
        <v>546</v>
      </c>
      <c r="I100" s="696" t="s">
        <v>2393</v>
      </c>
      <c r="J100" s="696" t="s">
        <v>2394</v>
      </c>
      <c r="K100" s="696" t="s">
        <v>2395</v>
      </c>
      <c r="L100" s="699">
        <v>0</v>
      </c>
      <c r="M100" s="699">
        <v>0</v>
      </c>
      <c r="N100" s="696">
        <v>1</v>
      </c>
      <c r="O100" s="700">
        <v>0.5</v>
      </c>
      <c r="P100" s="699">
        <v>0</v>
      </c>
      <c r="Q100" s="701"/>
      <c r="R100" s="696">
        <v>1</v>
      </c>
      <c r="S100" s="701">
        <v>1</v>
      </c>
      <c r="T100" s="700">
        <v>0.5</v>
      </c>
      <c r="U100" s="702">
        <v>1</v>
      </c>
    </row>
    <row r="101" spans="1:21" ht="14.4" customHeight="1" x14ac:dyDescent="0.3">
      <c r="A101" s="695">
        <v>7</v>
      </c>
      <c r="B101" s="696" t="s">
        <v>1919</v>
      </c>
      <c r="C101" s="696">
        <v>89301072</v>
      </c>
      <c r="D101" s="697" t="s">
        <v>3082</v>
      </c>
      <c r="E101" s="698" t="s">
        <v>2097</v>
      </c>
      <c r="F101" s="696" t="s">
        <v>2067</v>
      </c>
      <c r="G101" s="696" t="s">
        <v>2396</v>
      </c>
      <c r="H101" s="696" t="s">
        <v>546</v>
      </c>
      <c r="I101" s="696" t="s">
        <v>2397</v>
      </c>
      <c r="J101" s="696" t="s">
        <v>2398</v>
      </c>
      <c r="K101" s="696" t="s">
        <v>2399</v>
      </c>
      <c r="L101" s="699">
        <v>937.93</v>
      </c>
      <c r="M101" s="699">
        <v>2813.79</v>
      </c>
      <c r="N101" s="696">
        <v>3</v>
      </c>
      <c r="O101" s="700">
        <v>1.5</v>
      </c>
      <c r="P101" s="699">
        <v>2813.79</v>
      </c>
      <c r="Q101" s="701">
        <v>1</v>
      </c>
      <c r="R101" s="696">
        <v>3</v>
      </c>
      <c r="S101" s="701">
        <v>1</v>
      </c>
      <c r="T101" s="700">
        <v>1.5</v>
      </c>
      <c r="U101" s="702">
        <v>1</v>
      </c>
    </row>
    <row r="102" spans="1:21" ht="14.4" customHeight="1" x14ac:dyDescent="0.3">
      <c r="A102" s="695">
        <v>7</v>
      </c>
      <c r="B102" s="696" t="s">
        <v>1919</v>
      </c>
      <c r="C102" s="696">
        <v>89301072</v>
      </c>
      <c r="D102" s="697" t="s">
        <v>3082</v>
      </c>
      <c r="E102" s="698" t="s">
        <v>2097</v>
      </c>
      <c r="F102" s="696" t="s">
        <v>2067</v>
      </c>
      <c r="G102" s="696" t="s">
        <v>2396</v>
      </c>
      <c r="H102" s="696" t="s">
        <v>546</v>
      </c>
      <c r="I102" s="696" t="s">
        <v>2400</v>
      </c>
      <c r="J102" s="696" t="s">
        <v>2398</v>
      </c>
      <c r="K102" s="696" t="s">
        <v>2401</v>
      </c>
      <c r="L102" s="699">
        <v>4689.6499999999996</v>
      </c>
      <c r="M102" s="699">
        <v>9379.2999999999993</v>
      </c>
      <c r="N102" s="696">
        <v>2</v>
      </c>
      <c r="O102" s="700">
        <v>0.5</v>
      </c>
      <c r="P102" s="699">
        <v>9379.2999999999993</v>
      </c>
      <c r="Q102" s="701">
        <v>1</v>
      </c>
      <c r="R102" s="696">
        <v>2</v>
      </c>
      <c r="S102" s="701">
        <v>1</v>
      </c>
      <c r="T102" s="700">
        <v>0.5</v>
      </c>
      <c r="U102" s="702">
        <v>1</v>
      </c>
    </row>
    <row r="103" spans="1:21" ht="14.4" customHeight="1" x14ac:dyDescent="0.3">
      <c r="A103" s="695">
        <v>7</v>
      </c>
      <c r="B103" s="696" t="s">
        <v>1919</v>
      </c>
      <c r="C103" s="696">
        <v>89301072</v>
      </c>
      <c r="D103" s="697" t="s">
        <v>3082</v>
      </c>
      <c r="E103" s="698" t="s">
        <v>2097</v>
      </c>
      <c r="F103" s="696" t="s">
        <v>2067</v>
      </c>
      <c r="G103" s="696" t="s">
        <v>2402</v>
      </c>
      <c r="H103" s="696" t="s">
        <v>546</v>
      </c>
      <c r="I103" s="696" t="s">
        <v>2403</v>
      </c>
      <c r="J103" s="696" t="s">
        <v>2404</v>
      </c>
      <c r="K103" s="696" t="s">
        <v>2405</v>
      </c>
      <c r="L103" s="699">
        <v>66.599999999999994</v>
      </c>
      <c r="M103" s="699">
        <v>133.19999999999999</v>
      </c>
      <c r="N103" s="696">
        <v>2</v>
      </c>
      <c r="O103" s="700">
        <v>0.5</v>
      </c>
      <c r="P103" s="699">
        <v>133.19999999999999</v>
      </c>
      <c r="Q103" s="701">
        <v>1</v>
      </c>
      <c r="R103" s="696">
        <v>2</v>
      </c>
      <c r="S103" s="701">
        <v>1</v>
      </c>
      <c r="T103" s="700">
        <v>0.5</v>
      </c>
      <c r="U103" s="702">
        <v>1</v>
      </c>
    </row>
    <row r="104" spans="1:21" ht="14.4" customHeight="1" x14ac:dyDescent="0.3">
      <c r="A104" s="695">
        <v>7</v>
      </c>
      <c r="B104" s="696" t="s">
        <v>1919</v>
      </c>
      <c r="C104" s="696">
        <v>89301072</v>
      </c>
      <c r="D104" s="697" t="s">
        <v>3082</v>
      </c>
      <c r="E104" s="698" t="s">
        <v>2097</v>
      </c>
      <c r="F104" s="696" t="s">
        <v>2067</v>
      </c>
      <c r="G104" s="696" t="s">
        <v>2385</v>
      </c>
      <c r="H104" s="696" t="s">
        <v>546</v>
      </c>
      <c r="I104" s="696" t="s">
        <v>2406</v>
      </c>
      <c r="J104" s="696" t="s">
        <v>2407</v>
      </c>
      <c r="K104" s="696" t="s">
        <v>841</v>
      </c>
      <c r="L104" s="699">
        <v>0</v>
      </c>
      <c r="M104" s="699">
        <v>0</v>
      </c>
      <c r="N104" s="696">
        <v>4</v>
      </c>
      <c r="O104" s="700">
        <v>1.5</v>
      </c>
      <c r="P104" s="699">
        <v>0</v>
      </c>
      <c r="Q104" s="701"/>
      <c r="R104" s="696">
        <v>3</v>
      </c>
      <c r="S104" s="701">
        <v>0.75</v>
      </c>
      <c r="T104" s="700">
        <v>1</v>
      </c>
      <c r="U104" s="702">
        <v>0.66666666666666663</v>
      </c>
    </row>
    <row r="105" spans="1:21" ht="14.4" customHeight="1" x14ac:dyDescent="0.3">
      <c r="A105" s="695">
        <v>7</v>
      </c>
      <c r="B105" s="696" t="s">
        <v>1919</v>
      </c>
      <c r="C105" s="696">
        <v>89301072</v>
      </c>
      <c r="D105" s="697" t="s">
        <v>3082</v>
      </c>
      <c r="E105" s="698" t="s">
        <v>2097</v>
      </c>
      <c r="F105" s="696" t="s">
        <v>2067</v>
      </c>
      <c r="G105" s="696" t="s">
        <v>2408</v>
      </c>
      <c r="H105" s="696" t="s">
        <v>1391</v>
      </c>
      <c r="I105" s="696" t="s">
        <v>1416</v>
      </c>
      <c r="J105" s="696" t="s">
        <v>1417</v>
      </c>
      <c r="K105" s="696" t="s">
        <v>1418</v>
      </c>
      <c r="L105" s="699">
        <v>25.07</v>
      </c>
      <c r="M105" s="699">
        <v>25.07</v>
      </c>
      <c r="N105" s="696">
        <v>1</v>
      </c>
      <c r="O105" s="700">
        <v>0.5</v>
      </c>
      <c r="P105" s="699">
        <v>25.07</v>
      </c>
      <c r="Q105" s="701">
        <v>1</v>
      </c>
      <c r="R105" s="696">
        <v>1</v>
      </c>
      <c r="S105" s="701">
        <v>1</v>
      </c>
      <c r="T105" s="700">
        <v>0.5</v>
      </c>
      <c r="U105" s="702">
        <v>1</v>
      </c>
    </row>
    <row r="106" spans="1:21" ht="14.4" customHeight="1" x14ac:dyDescent="0.3">
      <c r="A106" s="695">
        <v>7</v>
      </c>
      <c r="B106" s="696" t="s">
        <v>1919</v>
      </c>
      <c r="C106" s="696">
        <v>89301072</v>
      </c>
      <c r="D106" s="697" t="s">
        <v>3082</v>
      </c>
      <c r="E106" s="698" t="s">
        <v>2097</v>
      </c>
      <c r="F106" s="696" t="s">
        <v>2067</v>
      </c>
      <c r="G106" s="696" t="s">
        <v>2408</v>
      </c>
      <c r="H106" s="696" t="s">
        <v>546</v>
      </c>
      <c r="I106" s="696" t="s">
        <v>2409</v>
      </c>
      <c r="J106" s="696" t="s">
        <v>1417</v>
      </c>
      <c r="K106" s="696" t="s">
        <v>2410</v>
      </c>
      <c r="L106" s="699">
        <v>0</v>
      </c>
      <c r="M106" s="699">
        <v>0</v>
      </c>
      <c r="N106" s="696">
        <v>1</v>
      </c>
      <c r="O106" s="700">
        <v>0.5</v>
      </c>
      <c r="P106" s="699">
        <v>0</v>
      </c>
      <c r="Q106" s="701"/>
      <c r="R106" s="696">
        <v>1</v>
      </c>
      <c r="S106" s="701">
        <v>1</v>
      </c>
      <c r="T106" s="700">
        <v>0.5</v>
      </c>
      <c r="U106" s="702">
        <v>1</v>
      </c>
    </row>
    <row r="107" spans="1:21" ht="14.4" customHeight="1" x14ac:dyDescent="0.3">
      <c r="A107" s="695">
        <v>7</v>
      </c>
      <c r="B107" s="696" t="s">
        <v>1919</v>
      </c>
      <c r="C107" s="696">
        <v>89301072</v>
      </c>
      <c r="D107" s="697" t="s">
        <v>3082</v>
      </c>
      <c r="E107" s="698" t="s">
        <v>2097</v>
      </c>
      <c r="F107" s="696" t="s">
        <v>2067</v>
      </c>
      <c r="G107" s="696" t="s">
        <v>2411</v>
      </c>
      <c r="H107" s="696" t="s">
        <v>1391</v>
      </c>
      <c r="I107" s="696" t="s">
        <v>2412</v>
      </c>
      <c r="J107" s="696" t="s">
        <v>1424</v>
      </c>
      <c r="K107" s="696" t="s">
        <v>2413</v>
      </c>
      <c r="L107" s="699">
        <v>0</v>
      </c>
      <c r="M107" s="699">
        <v>0</v>
      </c>
      <c r="N107" s="696">
        <v>2</v>
      </c>
      <c r="O107" s="700">
        <v>1.5</v>
      </c>
      <c r="P107" s="699">
        <v>0</v>
      </c>
      <c r="Q107" s="701"/>
      <c r="R107" s="696">
        <v>2</v>
      </c>
      <c r="S107" s="701">
        <v>1</v>
      </c>
      <c r="T107" s="700">
        <v>1.5</v>
      </c>
      <c r="U107" s="702">
        <v>1</v>
      </c>
    </row>
    <row r="108" spans="1:21" ht="14.4" customHeight="1" x14ac:dyDescent="0.3">
      <c r="A108" s="695">
        <v>7</v>
      </c>
      <c r="B108" s="696" t="s">
        <v>1919</v>
      </c>
      <c r="C108" s="696">
        <v>89301072</v>
      </c>
      <c r="D108" s="697" t="s">
        <v>3082</v>
      </c>
      <c r="E108" s="698" t="s">
        <v>2097</v>
      </c>
      <c r="F108" s="696" t="s">
        <v>2067</v>
      </c>
      <c r="G108" s="696" t="s">
        <v>2414</v>
      </c>
      <c r="H108" s="696" t="s">
        <v>546</v>
      </c>
      <c r="I108" s="696" t="s">
        <v>2415</v>
      </c>
      <c r="J108" s="696" t="s">
        <v>2416</v>
      </c>
      <c r="K108" s="696" t="s">
        <v>2417</v>
      </c>
      <c r="L108" s="699">
        <v>0</v>
      </c>
      <c r="M108" s="699">
        <v>0</v>
      </c>
      <c r="N108" s="696">
        <v>2</v>
      </c>
      <c r="O108" s="700">
        <v>1</v>
      </c>
      <c r="P108" s="699">
        <v>0</v>
      </c>
      <c r="Q108" s="701"/>
      <c r="R108" s="696">
        <v>2</v>
      </c>
      <c r="S108" s="701">
        <v>1</v>
      </c>
      <c r="T108" s="700">
        <v>1</v>
      </c>
      <c r="U108" s="702">
        <v>1</v>
      </c>
    </row>
    <row r="109" spans="1:21" ht="14.4" customHeight="1" x14ac:dyDescent="0.3">
      <c r="A109" s="695">
        <v>7</v>
      </c>
      <c r="B109" s="696" t="s">
        <v>1919</v>
      </c>
      <c r="C109" s="696">
        <v>89301072</v>
      </c>
      <c r="D109" s="697" t="s">
        <v>3082</v>
      </c>
      <c r="E109" s="698" t="s">
        <v>2097</v>
      </c>
      <c r="F109" s="696" t="s">
        <v>2067</v>
      </c>
      <c r="G109" s="696" t="s">
        <v>2414</v>
      </c>
      <c r="H109" s="696" t="s">
        <v>546</v>
      </c>
      <c r="I109" s="696" t="s">
        <v>2418</v>
      </c>
      <c r="J109" s="696" t="s">
        <v>2416</v>
      </c>
      <c r="K109" s="696" t="s">
        <v>2419</v>
      </c>
      <c r="L109" s="699">
        <v>0</v>
      </c>
      <c r="M109" s="699">
        <v>0</v>
      </c>
      <c r="N109" s="696">
        <v>1</v>
      </c>
      <c r="O109" s="700">
        <v>0.5</v>
      </c>
      <c r="P109" s="699">
        <v>0</v>
      </c>
      <c r="Q109" s="701"/>
      <c r="R109" s="696">
        <v>1</v>
      </c>
      <c r="S109" s="701">
        <v>1</v>
      </c>
      <c r="T109" s="700">
        <v>0.5</v>
      </c>
      <c r="U109" s="702">
        <v>1</v>
      </c>
    </row>
    <row r="110" spans="1:21" ht="14.4" customHeight="1" x14ac:dyDescent="0.3">
      <c r="A110" s="695">
        <v>7</v>
      </c>
      <c r="B110" s="696" t="s">
        <v>1919</v>
      </c>
      <c r="C110" s="696">
        <v>89301072</v>
      </c>
      <c r="D110" s="697" t="s">
        <v>3082</v>
      </c>
      <c r="E110" s="698" t="s">
        <v>2097</v>
      </c>
      <c r="F110" s="696" t="s">
        <v>2067</v>
      </c>
      <c r="G110" s="696" t="s">
        <v>2420</v>
      </c>
      <c r="H110" s="696" t="s">
        <v>546</v>
      </c>
      <c r="I110" s="696" t="s">
        <v>2421</v>
      </c>
      <c r="J110" s="696" t="s">
        <v>2422</v>
      </c>
      <c r="K110" s="696" t="s">
        <v>2423</v>
      </c>
      <c r="L110" s="699">
        <v>810.99</v>
      </c>
      <c r="M110" s="699">
        <v>2432.9700000000003</v>
      </c>
      <c r="N110" s="696">
        <v>3</v>
      </c>
      <c r="O110" s="700">
        <v>0.5</v>
      </c>
      <c r="P110" s="699">
        <v>2432.9700000000003</v>
      </c>
      <c r="Q110" s="701">
        <v>1</v>
      </c>
      <c r="R110" s="696">
        <v>3</v>
      </c>
      <c r="S110" s="701">
        <v>1</v>
      </c>
      <c r="T110" s="700">
        <v>0.5</v>
      </c>
      <c r="U110" s="702">
        <v>1</v>
      </c>
    </row>
    <row r="111" spans="1:21" ht="14.4" customHeight="1" x14ac:dyDescent="0.3">
      <c r="A111" s="695">
        <v>7</v>
      </c>
      <c r="B111" s="696" t="s">
        <v>1919</v>
      </c>
      <c r="C111" s="696">
        <v>89301072</v>
      </c>
      <c r="D111" s="697" t="s">
        <v>3082</v>
      </c>
      <c r="E111" s="698" t="s">
        <v>2097</v>
      </c>
      <c r="F111" s="696" t="s">
        <v>2067</v>
      </c>
      <c r="G111" s="696" t="s">
        <v>2118</v>
      </c>
      <c r="H111" s="696" t="s">
        <v>1391</v>
      </c>
      <c r="I111" s="696" t="s">
        <v>2119</v>
      </c>
      <c r="J111" s="696" t="s">
        <v>2120</v>
      </c>
      <c r="K111" s="696" t="s">
        <v>2121</v>
      </c>
      <c r="L111" s="699">
        <v>625.29</v>
      </c>
      <c r="M111" s="699">
        <v>90667.049999999988</v>
      </c>
      <c r="N111" s="696">
        <v>145</v>
      </c>
      <c r="O111" s="700">
        <v>1</v>
      </c>
      <c r="P111" s="699">
        <v>7503.48</v>
      </c>
      <c r="Q111" s="701">
        <v>8.2758620689655185E-2</v>
      </c>
      <c r="R111" s="696">
        <v>12</v>
      </c>
      <c r="S111" s="701">
        <v>8.2758620689655171E-2</v>
      </c>
      <c r="T111" s="700">
        <v>0.5</v>
      </c>
      <c r="U111" s="702">
        <v>0.5</v>
      </c>
    </row>
    <row r="112" spans="1:21" ht="14.4" customHeight="1" x14ac:dyDescent="0.3">
      <c r="A112" s="695">
        <v>7</v>
      </c>
      <c r="B112" s="696" t="s">
        <v>1919</v>
      </c>
      <c r="C112" s="696">
        <v>89301072</v>
      </c>
      <c r="D112" s="697" t="s">
        <v>3082</v>
      </c>
      <c r="E112" s="698" t="s">
        <v>2097</v>
      </c>
      <c r="F112" s="696" t="s">
        <v>2067</v>
      </c>
      <c r="G112" s="696" t="s">
        <v>2424</v>
      </c>
      <c r="H112" s="696" t="s">
        <v>546</v>
      </c>
      <c r="I112" s="696" t="s">
        <v>2425</v>
      </c>
      <c r="J112" s="696" t="s">
        <v>2426</v>
      </c>
      <c r="K112" s="696" t="s">
        <v>2427</v>
      </c>
      <c r="L112" s="699">
        <v>0</v>
      </c>
      <c r="M112" s="699">
        <v>0</v>
      </c>
      <c r="N112" s="696">
        <v>1</v>
      </c>
      <c r="O112" s="700">
        <v>0.5</v>
      </c>
      <c r="P112" s="699">
        <v>0</v>
      </c>
      <c r="Q112" s="701"/>
      <c r="R112" s="696">
        <v>1</v>
      </c>
      <c r="S112" s="701">
        <v>1</v>
      </c>
      <c r="T112" s="700">
        <v>0.5</v>
      </c>
      <c r="U112" s="702">
        <v>1</v>
      </c>
    </row>
    <row r="113" spans="1:21" ht="14.4" customHeight="1" x14ac:dyDescent="0.3">
      <c r="A113" s="695">
        <v>7</v>
      </c>
      <c r="B113" s="696" t="s">
        <v>1919</v>
      </c>
      <c r="C113" s="696">
        <v>89301072</v>
      </c>
      <c r="D113" s="697" t="s">
        <v>3082</v>
      </c>
      <c r="E113" s="698" t="s">
        <v>2097</v>
      </c>
      <c r="F113" s="696" t="s">
        <v>2067</v>
      </c>
      <c r="G113" s="696" t="s">
        <v>2173</v>
      </c>
      <c r="H113" s="696" t="s">
        <v>546</v>
      </c>
      <c r="I113" s="696" t="s">
        <v>719</v>
      </c>
      <c r="J113" s="696" t="s">
        <v>716</v>
      </c>
      <c r="K113" s="696" t="s">
        <v>2177</v>
      </c>
      <c r="L113" s="699">
        <v>314.89999999999998</v>
      </c>
      <c r="M113" s="699">
        <v>944.69999999999993</v>
      </c>
      <c r="N113" s="696">
        <v>3</v>
      </c>
      <c r="O113" s="700">
        <v>0.5</v>
      </c>
      <c r="P113" s="699">
        <v>944.69999999999993</v>
      </c>
      <c r="Q113" s="701">
        <v>1</v>
      </c>
      <c r="R113" s="696">
        <v>3</v>
      </c>
      <c r="S113" s="701">
        <v>1</v>
      </c>
      <c r="T113" s="700">
        <v>0.5</v>
      </c>
      <c r="U113" s="702">
        <v>1</v>
      </c>
    </row>
    <row r="114" spans="1:21" ht="14.4" customHeight="1" x14ac:dyDescent="0.3">
      <c r="A114" s="695">
        <v>7</v>
      </c>
      <c r="B114" s="696" t="s">
        <v>1919</v>
      </c>
      <c r="C114" s="696">
        <v>89301072</v>
      </c>
      <c r="D114" s="697" t="s">
        <v>3082</v>
      </c>
      <c r="E114" s="698" t="s">
        <v>2097</v>
      </c>
      <c r="F114" s="696" t="s">
        <v>2067</v>
      </c>
      <c r="G114" s="696" t="s">
        <v>2428</v>
      </c>
      <c r="H114" s="696" t="s">
        <v>546</v>
      </c>
      <c r="I114" s="696" t="s">
        <v>2429</v>
      </c>
      <c r="J114" s="696" t="s">
        <v>2430</v>
      </c>
      <c r="K114" s="696" t="s">
        <v>2431</v>
      </c>
      <c r="L114" s="699">
        <v>0</v>
      </c>
      <c r="M114" s="699">
        <v>0</v>
      </c>
      <c r="N114" s="696">
        <v>3</v>
      </c>
      <c r="O114" s="700">
        <v>0.5</v>
      </c>
      <c r="P114" s="699">
        <v>0</v>
      </c>
      <c r="Q114" s="701"/>
      <c r="R114" s="696">
        <v>3</v>
      </c>
      <c r="S114" s="701">
        <v>1</v>
      </c>
      <c r="T114" s="700">
        <v>0.5</v>
      </c>
      <c r="U114" s="702">
        <v>1</v>
      </c>
    </row>
    <row r="115" spans="1:21" ht="14.4" customHeight="1" x14ac:dyDescent="0.3">
      <c r="A115" s="695">
        <v>7</v>
      </c>
      <c r="B115" s="696" t="s">
        <v>1919</v>
      </c>
      <c r="C115" s="696">
        <v>89301072</v>
      </c>
      <c r="D115" s="697" t="s">
        <v>3082</v>
      </c>
      <c r="E115" s="698" t="s">
        <v>2097</v>
      </c>
      <c r="F115" s="696" t="s">
        <v>2067</v>
      </c>
      <c r="G115" s="696" t="s">
        <v>2302</v>
      </c>
      <c r="H115" s="696" t="s">
        <v>546</v>
      </c>
      <c r="I115" s="696" t="s">
        <v>734</v>
      </c>
      <c r="J115" s="696" t="s">
        <v>2303</v>
      </c>
      <c r="K115" s="696" t="s">
        <v>2304</v>
      </c>
      <c r="L115" s="699">
        <v>0</v>
      </c>
      <c r="M115" s="699">
        <v>0</v>
      </c>
      <c r="N115" s="696">
        <v>3</v>
      </c>
      <c r="O115" s="700">
        <v>1</v>
      </c>
      <c r="P115" s="699">
        <v>0</v>
      </c>
      <c r="Q115" s="701"/>
      <c r="R115" s="696">
        <v>3</v>
      </c>
      <c r="S115" s="701">
        <v>1</v>
      </c>
      <c r="T115" s="700">
        <v>1</v>
      </c>
      <c r="U115" s="702">
        <v>1</v>
      </c>
    </row>
    <row r="116" spans="1:21" ht="14.4" customHeight="1" x14ac:dyDescent="0.3">
      <c r="A116" s="695">
        <v>7</v>
      </c>
      <c r="B116" s="696" t="s">
        <v>1919</v>
      </c>
      <c r="C116" s="696">
        <v>89301072</v>
      </c>
      <c r="D116" s="697" t="s">
        <v>3082</v>
      </c>
      <c r="E116" s="698" t="s">
        <v>2097</v>
      </c>
      <c r="F116" s="696" t="s">
        <v>2067</v>
      </c>
      <c r="G116" s="696" t="s">
        <v>2432</v>
      </c>
      <c r="H116" s="696" t="s">
        <v>546</v>
      </c>
      <c r="I116" s="696" t="s">
        <v>2433</v>
      </c>
      <c r="J116" s="696" t="s">
        <v>2434</v>
      </c>
      <c r="K116" s="696" t="s">
        <v>2435</v>
      </c>
      <c r="L116" s="699">
        <v>131.96</v>
      </c>
      <c r="M116" s="699">
        <v>791.76</v>
      </c>
      <c r="N116" s="696">
        <v>6</v>
      </c>
      <c r="O116" s="700">
        <v>0.5</v>
      </c>
      <c r="P116" s="699">
        <v>791.76</v>
      </c>
      <c r="Q116" s="701">
        <v>1</v>
      </c>
      <c r="R116" s="696">
        <v>6</v>
      </c>
      <c r="S116" s="701">
        <v>1</v>
      </c>
      <c r="T116" s="700">
        <v>0.5</v>
      </c>
      <c r="U116" s="702">
        <v>1</v>
      </c>
    </row>
    <row r="117" spans="1:21" ht="14.4" customHeight="1" x14ac:dyDescent="0.3">
      <c r="A117" s="695">
        <v>7</v>
      </c>
      <c r="B117" s="696" t="s">
        <v>1919</v>
      </c>
      <c r="C117" s="696">
        <v>89301072</v>
      </c>
      <c r="D117" s="697" t="s">
        <v>3082</v>
      </c>
      <c r="E117" s="698" t="s">
        <v>2097</v>
      </c>
      <c r="F117" s="696" t="s">
        <v>2067</v>
      </c>
      <c r="G117" s="696" t="s">
        <v>2436</v>
      </c>
      <c r="H117" s="696" t="s">
        <v>546</v>
      </c>
      <c r="I117" s="696" t="s">
        <v>741</v>
      </c>
      <c r="J117" s="696" t="s">
        <v>2437</v>
      </c>
      <c r="K117" s="696" t="s">
        <v>2438</v>
      </c>
      <c r="L117" s="699">
        <v>85.49</v>
      </c>
      <c r="M117" s="699">
        <v>170.98</v>
      </c>
      <c r="N117" s="696">
        <v>2</v>
      </c>
      <c r="O117" s="700">
        <v>0.5</v>
      </c>
      <c r="P117" s="699">
        <v>170.98</v>
      </c>
      <c r="Q117" s="701">
        <v>1</v>
      </c>
      <c r="R117" s="696">
        <v>2</v>
      </c>
      <c r="S117" s="701">
        <v>1</v>
      </c>
      <c r="T117" s="700">
        <v>0.5</v>
      </c>
      <c r="U117" s="702">
        <v>1</v>
      </c>
    </row>
    <row r="118" spans="1:21" ht="14.4" customHeight="1" x14ac:dyDescent="0.3">
      <c r="A118" s="695">
        <v>7</v>
      </c>
      <c r="B118" s="696" t="s">
        <v>1919</v>
      </c>
      <c r="C118" s="696">
        <v>89301072</v>
      </c>
      <c r="D118" s="697" t="s">
        <v>3082</v>
      </c>
      <c r="E118" s="698" t="s">
        <v>2097</v>
      </c>
      <c r="F118" s="696" t="s">
        <v>2067</v>
      </c>
      <c r="G118" s="696" t="s">
        <v>2126</v>
      </c>
      <c r="H118" s="696" t="s">
        <v>546</v>
      </c>
      <c r="I118" s="696" t="s">
        <v>2439</v>
      </c>
      <c r="J118" s="696" t="s">
        <v>2440</v>
      </c>
      <c r="K118" s="696" t="s">
        <v>2307</v>
      </c>
      <c r="L118" s="699">
        <v>0</v>
      </c>
      <c r="M118" s="699">
        <v>0</v>
      </c>
      <c r="N118" s="696">
        <v>1</v>
      </c>
      <c r="O118" s="700">
        <v>0.5</v>
      </c>
      <c r="P118" s="699">
        <v>0</v>
      </c>
      <c r="Q118" s="701"/>
      <c r="R118" s="696">
        <v>1</v>
      </c>
      <c r="S118" s="701">
        <v>1</v>
      </c>
      <c r="T118" s="700">
        <v>0.5</v>
      </c>
      <c r="U118" s="702">
        <v>1</v>
      </c>
    </row>
    <row r="119" spans="1:21" ht="14.4" customHeight="1" x14ac:dyDescent="0.3">
      <c r="A119" s="695">
        <v>7</v>
      </c>
      <c r="B119" s="696" t="s">
        <v>1919</v>
      </c>
      <c r="C119" s="696">
        <v>89301072</v>
      </c>
      <c r="D119" s="697" t="s">
        <v>3082</v>
      </c>
      <c r="E119" s="698" t="s">
        <v>2098</v>
      </c>
      <c r="F119" s="696" t="s">
        <v>2067</v>
      </c>
      <c r="G119" s="696" t="s">
        <v>2219</v>
      </c>
      <c r="H119" s="696" t="s">
        <v>1391</v>
      </c>
      <c r="I119" s="696" t="s">
        <v>2241</v>
      </c>
      <c r="J119" s="696" t="s">
        <v>2242</v>
      </c>
      <c r="K119" s="696" t="s">
        <v>2243</v>
      </c>
      <c r="L119" s="699">
        <v>333.31</v>
      </c>
      <c r="M119" s="699">
        <v>333.31</v>
      </c>
      <c r="N119" s="696">
        <v>1</v>
      </c>
      <c r="O119" s="700">
        <v>0.5</v>
      </c>
      <c r="P119" s="699">
        <v>333.31</v>
      </c>
      <c r="Q119" s="701">
        <v>1</v>
      </c>
      <c r="R119" s="696">
        <v>1</v>
      </c>
      <c r="S119" s="701">
        <v>1</v>
      </c>
      <c r="T119" s="700">
        <v>0.5</v>
      </c>
      <c r="U119" s="702">
        <v>1</v>
      </c>
    </row>
    <row r="120" spans="1:21" ht="14.4" customHeight="1" x14ac:dyDescent="0.3">
      <c r="A120" s="695">
        <v>7</v>
      </c>
      <c r="B120" s="696" t="s">
        <v>1919</v>
      </c>
      <c r="C120" s="696">
        <v>89301072</v>
      </c>
      <c r="D120" s="697" t="s">
        <v>3082</v>
      </c>
      <c r="E120" s="698" t="s">
        <v>2098</v>
      </c>
      <c r="F120" s="696" t="s">
        <v>2067</v>
      </c>
      <c r="G120" s="696" t="s">
        <v>2130</v>
      </c>
      <c r="H120" s="696" t="s">
        <v>1391</v>
      </c>
      <c r="I120" s="696" t="s">
        <v>2131</v>
      </c>
      <c r="J120" s="696" t="s">
        <v>2132</v>
      </c>
      <c r="K120" s="696" t="s">
        <v>2133</v>
      </c>
      <c r="L120" s="699">
        <v>184.22</v>
      </c>
      <c r="M120" s="699">
        <v>184.22</v>
      </c>
      <c r="N120" s="696">
        <v>1</v>
      </c>
      <c r="O120" s="700">
        <v>1</v>
      </c>
      <c r="P120" s="699">
        <v>184.22</v>
      </c>
      <c r="Q120" s="701">
        <v>1</v>
      </c>
      <c r="R120" s="696">
        <v>1</v>
      </c>
      <c r="S120" s="701">
        <v>1</v>
      </c>
      <c r="T120" s="700">
        <v>1</v>
      </c>
      <c r="U120" s="702">
        <v>1</v>
      </c>
    </row>
    <row r="121" spans="1:21" ht="14.4" customHeight="1" x14ac:dyDescent="0.3">
      <c r="A121" s="695">
        <v>7</v>
      </c>
      <c r="B121" s="696" t="s">
        <v>1919</v>
      </c>
      <c r="C121" s="696">
        <v>89301072</v>
      </c>
      <c r="D121" s="697" t="s">
        <v>3082</v>
      </c>
      <c r="E121" s="698" t="s">
        <v>2098</v>
      </c>
      <c r="F121" s="696" t="s">
        <v>2067</v>
      </c>
      <c r="G121" s="696" t="s">
        <v>2441</v>
      </c>
      <c r="H121" s="696" t="s">
        <v>546</v>
      </c>
      <c r="I121" s="696" t="s">
        <v>2442</v>
      </c>
      <c r="J121" s="696" t="s">
        <v>2443</v>
      </c>
      <c r="K121" s="696" t="s">
        <v>2444</v>
      </c>
      <c r="L121" s="699">
        <v>413.22</v>
      </c>
      <c r="M121" s="699">
        <v>413.22</v>
      </c>
      <c r="N121" s="696">
        <v>1</v>
      </c>
      <c r="O121" s="700">
        <v>1</v>
      </c>
      <c r="P121" s="699">
        <v>413.22</v>
      </c>
      <c r="Q121" s="701">
        <v>1</v>
      </c>
      <c r="R121" s="696">
        <v>1</v>
      </c>
      <c r="S121" s="701">
        <v>1</v>
      </c>
      <c r="T121" s="700">
        <v>1</v>
      </c>
      <c r="U121" s="702">
        <v>1</v>
      </c>
    </row>
    <row r="122" spans="1:21" ht="14.4" customHeight="1" x14ac:dyDescent="0.3">
      <c r="A122" s="695">
        <v>7</v>
      </c>
      <c r="B122" s="696" t="s">
        <v>1919</v>
      </c>
      <c r="C122" s="696">
        <v>89301072</v>
      </c>
      <c r="D122" s="697" t="s">
        <v>3082</v>
      </c>
      <c r="E122" s="698" t="s">
        <v>2098</v>
      </c>
      <c r="F122" s="696" t="s">
        <v>2067</v>
      </c>
      <c r="G122" s="696" t="s">
        <v>2229</v>
      </c>
      <c r="H122" s="696" t="s">
        <v>546</v>
      </c>
      <c r="I122" s="696" t="s">
        <v>2445</v>
      </c>
      <c r="J122" s="696" t="s">
        <v>2446</v>
      </c>
      <c r="K122" s="696" t="s">
        <v>2447</v>
      </c>
      <c r="L122" s="699">
        <v>356.47</v>
      </c>
      <c r="M122" s="699">
        <v>356.47</v>
      </c>
      <c r="N122" s="696">
        <v>1</v>
      </c>
      <c r="O122" s="700">
        <v>1</v>
      </c>
      <c r="P122" s="699">
        <v>356.47</v>
      </c>
      <c r="Q122" s="701">
        <v>1</v>
      </c>
      <c r="R122" s="696">
        <v>1</v>
      </c>
      <c r="S122" s="701">
        <v>1</v>
      </c>
      <c r="T122" s="700">
        <v>1</v>
      </c>
      <c r="U122" s="702">
        <v>1</v>
      </c>
    </row>
    <row r="123" spans="1:21" ht="14.4" customHeight="1" x14ac:dyDescent="0.3">
      <c r="A123" s="695">
        <v>7</v>
      </c>
      <c r="B123" s="696" t="s">
        <v>1919</v>
      </c>
      <c r="C123" s="696">
        <v>89301072</v>
      </c>
      <c r="D123" s="697" t="s">
        <v>3082</v>
      </c>
      <c r="E123" s="698" t="s">
        <v>2098</v>
      </c>
      <c r="F123" s="696" t="s">
        <v>2067</v>
      </c>
      <c r="G123" s="696" t="s">
        <v>2448</v>
      </c>
      <c r="H123" s="696" t="s">
        <v>1391</v>
      </c>
      <c r="I123" s="696" t="s">
        <v>2449</v>
      </c>
      <c r="J123" s="696" t="s">
        <v>2450</v>
      </c>
      <c r="K123" s="696" t="s">
        <v>2451</v>
      </c>
      <c r="L123" s="699">
        <v>96.63</v>
      </c>
      <c r="M123" s="699">
        <v>193.26</v>
      </c>
      <c r="N123" s="696">
        <v>2</v>
      </c>
      <c r="O123" s="700">
        <v>1</v>
      </c>
      <c r="P123" s="699">
        <v>193.26</v>
      </c>
      <c r="Q123" s="701">
        <v>1</v>
      </c>
      <c r="R123" s="696">
        <v>2</v>
      </c>
      <c r="S123" s="701">
        <v>1</v>
      </c>
      <c r="T123" s="700">
        <v>1</v>
      </c>
      <c r="U123" s="702">
        <v>1</v>
      </c>
    </row>
    <row r="124" spans="1:21" ht="14.4" customHeight="1" x14ac:dyDescent="0.3">
      <c r="A124" s="695">
        <v>7</v>
      </c>
      <c r="B124" s="696" t="s">
        <v>1919</v>
      </c>
      <c r="C124" s="696">
        <v>89301072</v>
      </c>
      <c r="D124" s="697" t="s">
        <v>3082</v>
      </c>
      <c r="E124" s="698" t="s">
        <v>2098</v>
      </c>
      <c r="F124" s="696" t="s">
        <v>2067</v>
      </c>
      <c r="G124" s="696" t="s">
        <v>2448</v>
      </c>
      <c r="H124" s="696" t="s">
        <v>546</v>
      </c>
      <c r="I124" s="696" t="s">
        <v>2452</v>
      </c>
      <c r="J124" s="696" t="s">
        <v>2450</v>
      </c>
      <c r="K124" s="696" t="s">
        <v>2453</v>
      </c>
      <c r="L124" s="699">
        <v>96.63</v>
      </c>
      <c r="M124" s="699">
        <v>193.26</v>
      </c>
      <c r="N124" s="696">
        <v>2</v>
      </c>
      <c r="O124" s="700">
        <v>1</v>
      </c>
      <c r="P124" s="699">
        <v>193.26</v>
      </c>
      <c r="Q124" s="701">
        <v>1</v>
      </c>
      <c r="R124" s="696">
        <v>2</v>
      </c>
      <c r="S124" s="701">
        <v>1</v>
      </c>
      <c r="T124" s="700">
        <v>1</v>
      </c>
      <c r="U124" s="702">
        <v>1</v>
      </c>
    </row>
    <row r="125" spans="1:21" ht="14.4" customHeight="1" x14ac:dyDescent="0.3">
      <c r="A125" s="695">
        <v>7</v>
      </c>
      <c r="B125" s="696" t="s">
        <v>1919</v>
      </c>
      <c r="C125" s="696">
        <v>89301072</v>
      </c>
      <c r="D125" s="697" t="s">
        <v>3082</v>
      </c>
      <c r="E125" s="698" t="s">
        <v>2098</v>
      </c>
      <c r="F125" s="696" t="s">
        <v>2067</v>
      </c>
      <c r="G125" s="696" t="s">
        <v>2157</v>
      </c>
      <c r="H125" s="696" t="s">
        <v>546</v>
      </c>
      <c r="I125" s="696" t="s">
        <v>2158</v>
      </c>
      <c r="J125" s="696" t="s">
        <v>2159</v>
      </c>
      <c r="K125" s="696" t="s">
        <v>2160</v>
      </c>
      <c r="L125" s="699">
        <v>0</v>
      </c>
      <c r="M125" s="699">
        <v>0</v>
      </c>
      <c r="N125" s="696">
        <v>2</v>
      </c>
      <c r="O125" s="700">
        <v>1.5</v>
      </c>
      <c r="P125" s="699">
        <v>0</v>
      </c>
      <c r="Q125" s="701"/>
      <c r="R125" s="696">
        <v>2</v>
      </c>
      <c r="S125" s="701">
        <v>1</v>
      </c>
      <c r="T125" s="700">
        <v>1.5</v>
      </c>
      <c r="U125" s="702">
        <v>1</v>
      </c>
    </row>
    <row r="126" spans="1:21" ht="14.4" customHeight="1" x14ac:dyDescent="0.3">
      <c r="A126" s="695">
        <v>7</v>
      </c>
      <c r="B126" s="696" t="s">
        <v>1919</v>
      </c>
      <c r="C126" s="696">
        <v>89301072</v>
      </c>
      <c r="D126" s="697" t="s">
        <v>3082</v>
      </c>
      <c r="E126" s="698" t="s">
        <v>2099</v>
      </c>
      <c r="F126" s="696" t="s">
        <v>2067</v>
      </c>
      <c r="G126" s="696" t="s">
        <v>2454</v>
      </c>
      <c r="H126" s="696" t="s">
        <v>546</v>
      </c>
      <c r="I126" s="696" t="s">
        <v>2455</v>
      </c>
      <c r="J126" s="696" t="s">
        <v>2456</v>
      </c>
      <c r="K126" s="696" t="s">
        <v>2457</v>
      </c>
      <c r="L126" s="699">
        <v>0</v>
      </c>
      <c r="M126" s="699">
        <v>0</v>
      </c>
      <c r="N126" s="696">
        <v>1</v>
      </c>
      <c r="O126" s="700">
        <v>1</v>
      </c>
      <c r="P126" s="699">
        <v>0</v>
      </c>
      <c r="Q126" s="701"/>
      <c r="R126" s="696">
        <v>1</v>
      </c>
      <c r="S126" s="701">
        <v>1</v>
      </c>
      <c r="T126" s="700">
        <v>1</v>
      </c>
      <c r="U126" s="702">
        <v>1</v>
      </c>
    </row>
    <row r="127" spans="1:21" ht="14.4" customHeight="1" x14ac:dyDescent="0.3">
      <c r="A127" s="695">
        <v>7</v>
      </c>
      <c r="B127" s="696" t="s">
        <v>1919</v>
      </c>
      <c r="C127" s="696">
        <v>89301072</v>
      </c>
      <c r="D127" s="697" t="s">
        <v>3082</v>
      </c>
      <c r="E127" s="698" t="s">
        <v>2099</v>
      </c>
      <c r="F127" s="696" t="s">
        <v>2067</v>
      </c>
      <c r="G127" s="696" t="s">
        <v>2458</v>
      </c>
      <c r="H127" s="696" t="s">
        <v>546</v>
      </c>
      <c r="I127" s="696" t="s">
        <v>1587</v>
      </c>
      <c r="J127" s="696" t="s">
        <v>1588</v>
      </c>
      <c r="K127" s="696" t="s">
        <v>2459</v>
      </c>
      <c r="L127" s="699">
        <v>38.65</v>
      </c>
      <c r="M127" s="699">
        <v>38.65</v>
      </c>
      <c r="N127" s="696">
        <v>1</v>
      </c>
      <c r="O127" s="700">
        <v>1</v>
      </c>
      <c r="P127" s="699">
        <v>38.65</v>
      </c>
      <c r="Q127" s="701">
        <v>1</v>
      </c>
      <c r="R127" s="696">
        <v>1</v>
      </c>
      <c r="S127" s="701">
        <v>1</v>
      </c>
      <c r="T127" s="700">
        <v>1</v>
      </c>
      <c r="U127" s="702">
        <v>1</v>
      </c>
    </row>
    <row r="128" spans="1:21" ht="14.4" customHeight="1" x14ac:dyDescent="0.3">
      <c r="A128" s="695">
        <v>7</v>
      </c>
      <c r="B128" s="696" t="s">
        <v>1919</v>
      </c>
      <c r="C128" s="696">
        <v>89301072</v>
      </c>
      <c r="D128" s="697" t="s">
        <v>3082</v>
      </c>
      <c r="E128" s="698" t="s">
        <v>2099</v>
      </c>
      <c r="F128" s="696" t="s">
        <v>2067</v>
      </c>
      <c r="G128" s="696" t="s">
        <v>2460</v>
      </c>
      <c r="H128" s="696" t="s">
        <v>546</v>
      </c>
      <c r="I128" s="696" t="s">
        <v>2461</v>
      </c>
      <c r="J128" s="696" t="s">
        <v>2462</v>
      </c>
      <c r="K128" s="696" t="s">
        <v>2463</v>
      </c>
      <c r="L128" s="699">
        <v>0</v>
      </c>
      <c r="M128" s="699">
        <v>0</v>
      </c>
      <c r="N128" s="696">
        <v>1</v>
      </c>
      <c r="O128" s="700">
        <v>1</v>
      </c>
      <c r="P128" s="699">
        <v>0</v>
      </c>
      <c r="Q128" s="701"/>
      <c r="R128" s="696">
        <v>1</v>
      </c>
      <c r="S128" s="701">
        <v>1</v>
      </c>
      <c r="T128" s="700">
        <v>1</v>
      </c>
      <c r="U128" s="702">
        <v>1</v>
      </c>
    </row>
    <row r="129" spans="1:21" ht="14.4" customHeight="1" x14ac:dyDescent="0.3">
      <c r="A129" s="695">
        <v>7</v>
      </c>
      <c r="B129" s="696" t="s">
        <v>1919</v>
      </c>
      <c r="C129" s="696">
        <v>89301072</v>
      </c>
      <c r="D129" s="697" t="s">
        <v>3082</v>
      </c>
      <c r="E129" s="698" t="s">
        <v>2101</v>
      </c>
      <c r="F129" s="696" t="s">
        <v>2067</v>
      </c>
      <c r="G129" s="696" t="s">
        <v>2464</v>
      </c>
      <c r="H129" s="696" t="s">
        <v>1391</v>
      </c>
      <c r="I129" s="696" t="s">
        <v>2465</v>
      </c>
      <c r="J129" s="696" t="s">
        <v>611</v>
      </c>
      <c r="K129" s="696" t="s">
        <v>2466</v>
      </c>
      <c r="L129" s="699">
        <v>65.069999999999993</v>
      </c>
      <c r="M129" s="699">
        <v>65.069999999999993</v>
      </c>
      <c r="N129" s="696">
        <v>1</v>
      </c>
      <c r="O129" s="700">
        <v>1</v>
      </c>
      <c r="P129" s="699">
        <v>65.069999999999993</v>
      </c>
      <c r="Q129" s="701">
        <v>1</v>
      </c>
      <c r="R129" s="696">
        <v>1</v>
      </c>
      <c r="S129" s="701">
        <v>1</v>
      </c>
      <c r="T129" s="700">
        <v>1</v>
      </c>
      <c r="U129" s="702">
        <v>1</v>
      </c>
    </row>
    <row r="130" spans="1:21" ht="14.4" customHeight="1" x14ac:dyDescent="0.3">
      <c r="A130" s="695">
        <v>7</v>
      </c>
      <c r="B130" s="696" t="s">
        <v>1919</v>
      </c>
      <c r="C130" s="696">
        <v>89301074</v>
      </c>
      <c r="D130" s="697" t="s">
        <v>3083</v>
      </c>
      <c r="E130" s="698" t="s">
        <v>2078</v>
      </c>
      <c r="F130" s="696" t="s">
        <v>2067</v>
      </c>
      <c r="G130" s="696" t="s">
        <v>2130</v>
      </c>
      <c r="H130" s="696" t="s">
        <v>1391</v>
      </c>
      <c r="I130" s="696" t="s">
        <v>2131</v>
      </c>
      <c r="J130" s="696" t="s">
        <v>2132</v>
      </c>
      <c r="K130" s="696" t="s">
        <v>2133</v>
      </c>
      <c r="L130" s="699">
        <v>184.22</v>
      </c>
      <c r="M130" s="699">
        <v>368.44</v>
      </c>
      <c r="N130" s="696">
        <v>2</v>
      </c>
      <c r="O130" s="700">
        <v>1</v>
      </c>
      <c r="P130" s="699"/>
      <c r="Q130" s="701">
        <v>0</v>
      </c>
      <c r="R130" s="696"/>
      <c r="S130" s="701">
        <v>0</v>
      </c>
      <c r="T130" s="700"/>
      <c r="U130" s="702">
        <v>0</v>
      </c>
    </row>
    <row r="131" spans="1:21" ht="14.4" customHeight="1" x14ac:dyDescent="0.3">
      <c r="A131" s="695">
        <v>7</v>
      </c>
      <c r="B131" s="696" t="s">
        <v>1919</v>
      </c>
      <c r="C131" s="696">
        <v>89301074</v>
      </c>
      <c r="D131" s="697" t="s">
        <v>3083</v>
      </c>
      <c r="E131" s="698" t="s">
        <v>2078</v>
      </c>
      <c r="F131" s="696" t="s">
        <v>2067</v>
      </c>
      <c r="G131" s="696" t="s">
        <v>2244</v>
      </c>
      <c r="H131" s="696" t="s">
        <v>546</v>
      </c>
      <c r="I131" s="696" t="s">
        <v>2467</v>
      </c>
      <c r="J131" s="696" t="s">
        <v>2468</v>
      </c>
      <c r="K131" s="696" t="s">
        <v>2469</v>
      </c>
      <c r="L131" s="699">
        <v>55.1</v>
      </c>
      <c r="M131" s="699">
        <v>55.1</v>
      </c>
      <c r="N131" s="696">
        <v>1</v>
      </c>
      <c r="O131" s="700">
        <v>1</v>
      </c>
      <c r="P131" s="699"/>
      <c r="Q131" s="701">
        <v>0</v>
      </c>
      <c r="R131" s="696"/>
      <c r="S131" s="701">
        <v>0</v>
      </c>
      <c r="T131" s="700"/>
      <c r="U131" s="702">
        <v>0</v>
      </c>
    </row>
    <row r="132" spans="1:21" ht="14.4" customHeight="1" x14ac:dyDescent="0.3">
      <c r="A132" s="695">
        <v>7</v>
      </c>
      <c r="B132" s="696" t="s">
        <v>1919</v>
      </c>
      <c r="C132" s="696">
        <v>89301074</v>
      </c>
      <c r="D132" s="697" t="s">
        <v>3083</v>
      </c>
      <c r="E132" s="698" t="s">
        <v>2078</v>
      </c>
      <c r="F132" s="696" t="s">
        <v>2067</v>
      </c>
      <c r="G132" s="696" t="s">
        <v>2470</v>
      </c>
      <c r="H132" s="696" t="s">
        <v>546</v>
      </c>
      <c r="I132" s="696" t="s">
        <v>2471</v>
      </c>
      <c r="J132" s="696" t="s">
        <v>2472</v>
      </c>
      <c r="K132" s="696" t="s">
        <v>2473</v>
      </c>
      <c r="L132" s="699">
        <v>201.75</v>
      </c>
      <c r="M132" s="699">
        <v>403.5</v>
      </c>
      <c r="N132" s="696">
        <v>2</v>
      </c>
      <c r="O132" s="700">
        <v>1</v>
      </c>
      <c r="P132" s="699">
        <v>403.5</v>
      </c>
      <c r="Q132" s="701">
        <v>1</v>
      </c>
      <c r="R132" s="696">
        <v>2</v>
      </c>
      <c r="S132" s="701">
        <v>1</v>
      </c>
      <c r="T132" s="700">
        <v>1</v>
      </c>
      <c r="U132" s="702">
        <v>1</v>
      </c>
    </row>
    <row r="133" spans="1:21" ht="14.4" customHeight="1" x14ac:dyDescent="0.3">
      <c r="A133" s="695">
        <v>7</v>
      </c>
      <c r="B133" s="696" t="s">
        <v>1919</v>
      </c>
      <c r="C133" s="696">
        <v>89301074</v>
      </c>
      <c r="D133" s="697" t="s">
        <v>3083</v>
      </c>
      <c r="E133" s="698" t="s">
        <v>2078</v>
      </c>
      <c r="F133" s="696" t="s">
        <v>2067</v>
      </c>
      <c r="G133" s="696" t="s">
        <v>2474</v>
      </c>
      <c r="H133" s="696" t="s">
        <v>546</v>
      </c>
      <c r="I133" s="696" t="s">
        <v>2475</v>
      </c>
      <c r="J133" s="696" t="s">
        <v>2476</v>
      </c>
      <c r="K133" s="696" t="s">
        <v>2477</v>
      </c>
      <c r="L133" s="699">
        <v>0</v>
      </c>
      <c r="M133" s="699">
        <v>0</v>
      </c>
      <c r="N133" s="696">
        <v>2</v>
      </c>
      <c r="O133" s="700">
        <v>1</v>
      </c>
      <c r="P133" s="699">
        <v>0</v>
      </c>
      <c r="Q133" s="701"/>
      <c r="R133" s="696">
        <v>2</v>
      </c>
      <c r="S133" s="701">
        <v>1</v>
      </c>
      <c r="T133" s="700">
        <v>1</v>
      </c>
      <c r="U133" s="702">
        <v>1</v>
      </c>
    </row>
    <row r="134" spans="1:21" ht="14.4" customHeight="1" x14ac:dyDescent="0.3">
      <c r="A134" s="695">
        <v>7</v>
      </c>
      <c r="B134" s="696" t="s">
        <v>1919</v>
      </c>
      <c r="C134" s="696">
        <v>89301074</v>
      </c>
      <c r="D134" s="697" t="s">
        <v>3083</v>
      </c>
      <c r="E134" s="698" t="s">
        <v>2078</v>
      </c>
      <c r="F134" s="696" t="s">
        <v>2067</v>
      </c>
      <c r="G134" s="696" t="s">
        <v>2464</v>
      </c>
      <c r="H134" s="696" t="s">
        <v>546</v>
      </c>
      <c r="I134" s="696" t="s">
        <v>2478</v>
      </c>
      <c r="J134" s="696" t="s">
        <v>2479</v>
      </c>
      <c r="K134" s="696" t="s">
        <v>2480</v>
      </c>
      <c r="L134" s="699">
        <v>50.57</v>
      </c>
      <c r="M134" s="699">
        <v>50.57</v>
      </c>
      <c r="N134" s="696">
        <v>1</v>
      </c>
      <c r="O134" s="700">
        <v>1</v>
      </c>
      <c r="P134" s="699">
        <v>50.57</v>
      </c>
      <c r="Q134" s="701">
        <v>1</v>
      </c>
      <c r="R134" s="696">
        <v>1</v>
      </c>
      <c r="S134" s="701">
        <v>1</v>
      </c>
      <c r="T134" s="700">
        <v>1</v>
      </c>
      <c r="U134" s="702">
        <v>1</v>
      </c>
    </row>
    <row r="135" spans="1:21" ht="14.4" customHeight="1" x14ac:dyDescent="0.3">
      <c r="A135" s="695">
        <v>7</v>
      </c>
      <c r="B135" s="696" t="s">
        <v>1919</v>
      </c>
      <c r="C135" s="696">
        <v>89301074</v>
      </c>
      <c r="D135" s="697" t="s">
        <v>3083</v>
      </c>
      <c r="E135" s="698" t="s">
        <v>2078</v>
      </c>
      <c r="F135" s="696" t="s">
        <v>2067</v>
      </c>
      <c r="G135" s="696" t="s">
        <v>2481</v>
      </c>
      <c r="H135" s="696" t="s">
        <v>546</v>
      </c>
      <c r="I135" s="696" t="s">
        <v>2482</v>
      </c>
      <c r="J135" s="696" t="s">
        <v>2483</v>
      </c>
      <c r="K135" s="696" t="s">
        <v>2477</v>
      </c>
      <c r="L135" s="699">
        <v>0</v>
      </c>
      <c r="M135" s="699">
        <v>0</v>
      </c>
      <c r="N135" s="696">
        <v>1</v>
      </c>
      <c r="O135" s="700">
        <v>1</v>
      </c>
      <c r="P135" s="699"/>
      <c r="Q135" s="701"/>
      <c r="R135" s="696"/>
      <c r="S135" s="701">
        <v>0</v>
      </c>
      <c r="T135" s="700"/>
      <c r="U135" s="702">
        <v>0</v>
      </c>
    </row>
    <row r="136" spans="1:21" ht="14.4" customHeight="1" x14ac:dyDescent="0.3">
      <c r="A136" s="695">
        <v>7</v>
      </c>
      <c r="B136" s="696" t="s">
        <v>1919</v>
      </c>
      <c r="C136" s="696">
        <v>89301074</v>
      </c>
      <c r="D136" s="697" t="s">
        <v>3083</v>
      </c>
      <c r="E136" s="698" t="s">
        <v>2078</v>
      </c>
      <c r="F136" s="696" t="s">
        <v>2067</v>
      </c>
      <c r="G136" s="696" t="s">
        <v>2481</v>
      </c>
      <c r="H136" s="696" t="s">
        <v>546</v>
      </c>
      <c r="I136" s="696" t="s">
        <v>2484</v>
      </c>
      <c r="J136" s="696" t="s">
        <v>2483</v>
      </c>
      <c r="K136" s="696" t="s">
        <v>2477</v>
      </c>
      <c r="L136" s="699">
        <v>0</v>
      </c>
      <c r="M136" s="699">
        <v>0</v>
      </c>
      <c r="N136" s="696">
        <v>1</v>
      </c>
      <c r="O136" s="700">
        <v>1</v>
      </c>
      <c r="P136" s="699"/>
      <c r="Q136" s="701"/>
      <c r="R136" s="696"/>
      <c r="S136" s="701">
        <v>0</v>
      </c>
      <c r="T136" s="700"/>
      <c r="U136" s="702">
        <v>0</v>
      </c>
    </row>
    <row r="137" spans="1:21" ht="14.4" customHeight="1" x14ac:dyDescent="0.3">
      <c r="A137" s="695">
        <v>7</v>
      </c>
      <c r="B137" s="696" t="s">
        <v>1919</v>
      </c>
      <c r="C137" s="696">
        <v>89301074</v>
      </c>
      <c r="D137" s="697" t="s">
        <v>3083</v>
      </c>
      <c r="E137" s="698" t="s">
        <v>2080</v>
      </c>
      <c r="F137" s="696" t="s">
        <v>2067</v>
      </c>
      <c r="G137" s="696" t="s">
        <v>2485</v>
      </c>
      <c r="H137" s="696" t="s">
        <v>546</v>
      </c>
      <c r="I137" s="696" t="s">
        <v>2486</v>
      </c>
      <c r="J137" s="696" t="s">
        <v>2487</v>
      </c>
      <c r="K137" s="696" t="s">
        <v>2488</v>
      </c>
      <c r="L137" s="699">
        <v>188.41</v>
      </c>
      <c r="M137" s="699">
        <v>188.41</v>
      </c>
      <c r="N137" s="696">
        <v>1</v>
      </c>
      <c r="O137" s="700">
        <v>1</v>
      </c>
      <c r="P137" s="699">
        <v>188.41</v>
      </c>
      <c r="Q137" s="701">
        <v>1</v>
      </c>
      <c r="R137" s="696">
        <v>1</v>
      </c>
      <c r="S137" s="701">
        <v>1</v>
      </c>
      <c r="T137" s="700">
        <v>1</v>
      </c>
      <c r="U137" s="702">
        <v>1</v>
      </c>
    </row>
    <row r="138" spans="1:21" ht="14.4" customHeight="1" x14ac:dyDescent="0.3">
      <c r="A138" s="695">
        <v>7</v>
      </c>
      <c r="B138" s="696" t="s">
        <v>1919</v>
      </c>
      <c r="C138" s="696">
        <v>89301074</v>
      </c>
      <c r="D138" s="697" t="s">
        <v>3083</v>
      </c>
      <c r="E138" s="698" t="s">
        <v>2081</v>
      </c>
      <c r="F138" s="696" t="s">
        <v>2067</v>
      </c>
      <c r="G138" s="696" t="s">
        <v>2489</v>
      </c>
      <c r="H138" s="696" t="s">
        <v>546</v>
      </c>
      <c r="I138" s="696" t="s">
        <v>2490</v>
      </c>
      <c r="J138" s="696" t="s">
        <v>2491</v>
      </c>
      <c r="K138" s="696" t="s">
        <v>2492</v>
      </c>
      <c r="L138" s="699">
        <v>35.409999999999997</v>
      </c>
      <c r="M138" s="699">
        <v>70.819999999999993</v>
      </c>
      <c r="N138" s="696">
        <v>2</v>
      </c>
      <c r="O138" s="700">
        <v>1</v>
      </c>
      <c r="P138" s="699">
        <v>70.819999999999993</v>
      </c>
      <c r="Q138" s="701">
        <v>1</v>
      </c>
      <c r="R138" s="696">
        <v>2</v>
      </c>
      <c r="S138" s="701">
        <v>1</v>
      </c>
      <c r="T138" s="700">
        <v>1</v>
      </c>
      <c r="U138" s="702">
        <v>1</v>
      </c>
    </row>
    <row r="139" spans="1:21" ht="14.4" customHeight="1" x14ac:dyDescent="0.3">
      <c r="A139" s="695">
        <v>7</v>
      </c>
      <c r="B139" s="696" t="s">
        <v>1919</v>
      </c>
      <c r="C139" s="696">
        <v>89301074</v>
      </c>
      <c r="D139" s="697" t="s">
        <v>3083</v>
      </c>
      <c r="E139" s="698" t="s">
        <v>2081</v>
      </c>
      <c r="F139" s="696" t="s">
        <v>2067</v>
      </c>
      <c r="G139" s="696" t="s">
        <v>2489</v>
      </c>
      <c r="H139" s="696" t="s">
        <v>546</v>
      </c>
      <c r="I139" s="696" t="s">
        <v>2493</v>
      </c>
      <c r="J139" s="696" t="s">
        <v>2491</v>
      </c>
      <c r="K139" s="696" t="s">
        <v>2494</v>
      </c>
      <c r="L139" s="699">
        <v>106.23</v>
      </c>
      <c r="M139" s="699">
        <v>106.23</v>
      </c>
      <c r="N139" s="696">
        <v>1</v>
      </c>
      <c r="O139" s="700">
        <v>1</v>
      </c>
      <c r="P139" s="699">
        <v>106.23</v>
      </c>
      <c r="Q139" s="701">
        <v>1</v>
      </c>
      <c r="R139" s="696">
        <v>1</v>
      </c>
      <c r="S139" s="701">
        <v>1</v>
      </c>
      <c r="T139" s="700">
        <v>1</v>
      </c>
      <c r="U139" s="702">
        <v>1</v>
      </c>
    </row>
    <row r="140" spans="1:21" ht="14.4" customHeight="1" x14ac:dyDescent="0.3">
      <c r="A140" s="695">
        <v>7</v>
      </c>
      <c r="B140" s="696" t="s">
        <v>1919</v>
      </c>
      <c r="C140" s="696">
        <v>89301074</v>
      </c>
      <c r="D140" s="697" t="s">
        <v>3083</v>
      </c>
      <c r="E140" s="698" t="s">
        <v>2081</v>
      </c>
      <c r="F140" s="696" t="s">
        <v>2067</v>
      </c>
      <c r="G140" s="696" t="s">
        <v>2489</v>
      </c>
      <c r="H140" s="696" t="s">
        <v>546</v>
      </c>
      <c r="I140" s="696" t="s">
        <v>2495</v>
      </c>
      <c r="J140" s="696" t="s">
        <v>2491</v>
      </c>
      <c r="K140" s="696" t="s">
        <v>2494</v>
      </c>
      <c r="L140" s="699">
        <v>106.23</v>
      </c>
      <c r="M140" s="699">
        <v>106.23</v>
      </c>
      <c r="N140" s="696">
        <v>1</v>
      </c>
      <c r="O140" s="700">
        <v>0.5</v>
      </c>
      <c r="P140" s="699"/>
      <c r="Q140" s="701">
        <v>0</v>
      </c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7</v>
      </c>
      <c r="B141" s="696" t="s">
        <v>1919</v>
      </c>
      <c r="C141" s="696">
        <v>89301074</v>
      </c>
      <c r="D141" s="697" t="s">
        <v>3083</v>
      </c>
      <c r="E141" s="698" t="s">
        <v>2081</v>
      </c>
      <c r="F141" s="696" t="s">
        <v>2067</v>
      </c>
      <c r="G141" s="696" t="s">
        <v>2322</v>
      </c>
      <c r="H141" s="696" t="s">
        <v>546</v>
      </c>
      <c r="I141" s="696" t="s">
        <v>2323</v>
      </c>
      <c r="J141" s="696" t="s">
        <v>2324</v>
      </c>
      <c r="K141" s="696" t="s">
        <v>2325</v>
      </c>
      <c r="L141" s="699">
        <v>53.77</v>
      </c>
      <c r="M141" s="699">
        <v>645.24</v>
      </c>
      <c r="N141" s="696">
        <v>12</v>
      </c>
      <c r="O141" s="700">
        <v>2.5</v>
      </c>
      <c r="P141" s="699"/>
      <c r="Q141" s="701">
        <v>0</v>
      </c>
      <c r="R141" s="696"/>
      <c r="S141" s="701">
        <v>0</v>
      </c>
      <c r="T141" s="700"/>
      <c r="U141" s="702">
        <v>0</v>
      </c>
    </row>
    <row r="142" spans="1:21" ht="14.4" customHeight="1" x14ac:dyDescent="0.3">
      <c r="A142" s="695">
        <v>7</v>
      </c>
      <c r="B142" s="696" t="s">
        <v>1919</v>
      </c>
      <c r="C142" s="696">
        <v>89301074</v>
      </c>
      <c r="D142" s="697" t="s">
        <v>3083</v>
      </c>
      <c r="E142" s="698" t="s">
        <v>2081</v>
      </c>
      <c r="F142" s="696" t="s">
        <v>2067</v>
      </c>
      <c r="G142" s="696" t="s">
        <v>2496</v>
      </c>
      <c r="H142" s="696" t="s">
        <v>546</v>
      </c>
      <c r="I142" s="696" t="s">
        <v>2497</v>
      </c>
      <c r="J142" s="696" t="s">
        <v>2498</v>
      </c>
      <c r="K142" s="696" t="s">
        <v>2499</v>
      </c>
      <c r="L142" s="699">
        <v>97.42</v>
      </c>
      <c r="M142" s="699">
        <v>292.26</v>
      </c>
      <c r="N142" s="696">
        <v>3</v>
      </c>
      <c r="O142" s="700">
        <v>1.5</v>
      </c>
      <c r="P142" s="699"/>
      <c r="Q142" s="701">
        <v>0</v>
      </c>
      <c r="R142" s="696"/>
      <c r="S142" s="701">
        <v>0</v>
      </c>
      <c r="T142" s="700"/>
      <c r="U142" s="702">
        <v>0</v>
      </c>
    </row>
    <row r="143" spans="1:21" ht="14.4" customHeight="1" x14ac:dyDescent="0.3">
      <c r="A143" s="695">
        <v>7</v>
      </c>
      <c r="B143" s="696" t="s">
        <v>1919</v>
      </c>
      <c r="C143" s="696">
        <v>89301074</v>
      </c>
      <c r="D143" s="697" t="s">
        <v>3083</v>
      </c>
      <c r="E143" s="698" t="s">
        <v>2081</v>
      </c>
      <c r="F143" s="696" t="s">
        <v>2067</v>
      </c>
      <c r="G143" s="696" t="s">
        <v>2500</v>
      </c>
      <c r="H143" s="696" t="s">
        <v>546</v>
      </c>
      <c r="I143" s="696" t="s">
        <v>2501</v>
      </c>
      <c r="J143" s="696" t="s">
        <v>2502</v>
      </c>
      <c r="K143" s="696" t="s">
        <v>2503</v>
      </c>
      <c r="L143" s="699">
        <v>0</v>
      </c>
      <c r="M143" s="699">
        <v>0</v>
      </c>
      <c r="N143" s="696">
        <v>1</v>
      </c>
      <c r="O143" s="700">
        <v>0.5</v>
      </c>
      <c r="P143" s="699">
        <v>0</v>
      </c>
      <c r="Q143" s="701"/>
      <c r="R143" s="696">
        <v>1</v>
      </c>
      <c r="S143" s="701">
        <v>1</v>
      </c>
      <c r="T143" s="700">
        <v>0.5</v>
      </c>
      <c r="U143" s="702">
        <v>1</v>
      </c>
    </row>
    <row r="144" spans="1:21" ht="14.4" customHeight="1" x14ac:dyDescent="0.3">
      <c r="A144" s="695">
        <v>7</v>
      </c>
      <c r="B144" s="696" t="s">
        <v>1919</v>
      </c>
      <c r="C144" s="696">
        <v>89301074</v>
      </c>
      <c r="D144" s="697" t="s">
        <v>3083</v>
      </c>
      <c r="E144" s="698" t="s">
        <v>2081</v>
      </c>
      <c r="F144" s="696" t="s">
        <v>2067</v>
      </c>
      <c r="G144" s="696" t="s">
        <v>2504</v>
      </c>
      <c r="H144" s="696" t="s">
        <v>1391</v>
      </c>
      <c r="I144" s="696" t="s">
        <v>2505</v>
      </c>
      <c r="J144" s="696" t="s">
        <v>2506</v>
      </c>
      <c r="K144" s="696" t="s">
        <v>2507</v>
      </c>
      <c r="L144" s="699">
        <v>1027.5999999999999</v>
      </c>
      <c r="M144" s="699">
        <v>4110.3999999999996</v>
      </c>
      <c r="N144" s="696">
        <v>4</v>
      </c>
      <c r="O144" s="700">
        <v>1</v>
      </c>
      <c r="P144" s="699">
        <v>4110.3999999999996</v>
      </c>
      <c r="Q144" s="701">
        <v>1</v>
      </c>
      <c r="R144" s="696">
        <v>4</v>
      </c>
      <c r="S144" s="701">
        <v>1</v>
      </c>
      <c r="T144" s="700">
        <v>1</v>
      </c>
      <c r="U144" s="702">
        <v>1</v>
      </c>
    </row>
    <row r="145" spans="1:21" ht="14.4" customHeight="1" x14ac:dyDescent="0.3">
      <c r="A145" s="695">
        <v>7</v>
      </c>
      <c r="B145" s="696" t="s">
        <v>1919</v>
      </c>
      <c r="C145" s="696">
        <v>89301074</v>
      </c>
      <c r="D145" s="697" t="s">
        <v>3083</v>
      </c>
      <c r="E145" s="698" t="s">
        <v>2081</v>
      </c>
      <c r="F145" s="696" t="s">
        <v>2067</v>
      </c>
      <c r="G145" s="696" t="s">
        <v>2504</v>
      </c>
      <c r="H145" s="696" t="s">
        <v>1391</v>
      </c>
      <c r="I145" s="696" t="s">
        <v>2505</v>
      </c>
      <c r="J145" s="696" t="s">
        <v>2506</v>
      </c>
      <c r="K145" s="696" t="s">
        <v>2507</v>
      </c>
      <c r="L145" s="699">
        <v>801.23</v>
      </c>
      <c r="M145" s="699">
        <v>3204.92</v>
      </c>
      <c r="N145" s="696">
        <v>4</v>
      </c>
      <c r="O145" s="700">
        <v>1</v>
      </c>
      <c r="P145" s="699">
        <v>3204.92</v>
      </c>
      <c r="Q145" s="701">
        <v>1</v>
      </c>
      <c r="R145" s="696">
        <v>4</v>
      </c>
      <c r="S145" s="701">
        <v>1</v>
      </c>
      <c r="T145" s="700">
        <v>1</v>
      </c>
      <c r="U145" s="702">
        <v>1</v>
      </c>
    </row>
    <row r="146" spans="1:21" ht="14.4" customHeight="1" x14ac:dyDescent="0.3">
      <c r="A146" s="695">
        <v>7</v>
      </c>
      <c r="B146" s="696" t="s">
        <v>1919</v>
      </c>
      <c r="C146" s="696">
        <v>89301074</v>
      </c>
      <c r="D146" s="697" t="s">
        <v>3083</v>
      </c>
      <c r="E146" s="698" t="s">
        <v>2081</v>
      </c>
      <c r="F146" s="696" t="s">
        <v>2067</v>
      </c>
      <c r="G146" s="696" t="s">
        <v>2165</v>
      </c>
      <c r="H146" s="696" t="s">
        <v>1391</v>
      </c>
      <c r="I146" s="696" t="s">
        <v>2508</v>
      </c>
      <c r="J146" s="696" t="s">
        <v>2374</v>
      </c>
      <c r="K146" s="696" t="s">
        <v>2509</v>
      </c>
      <c r="L146" s="699">
        <v>216.16</v>
      </c>
      <c r="M146" s="699">
        <v>1513.12</v>
      </c>
      <c r="N146" s="696">
        <v>7</v>
      </c>
      <c r="O146" s="700">
        <v>1.5</v>
      </c>
      <c r="P146" s="699"/>
      <c r="Q146" s="701">
        <v>0</v>
      </c>
      <c r="R146" s="696"/>
      <c r="S146" s="701">
        <v>0</v>
      </c>
      <c r="T146" s="700"/>
      <c r="U146" s="702">
        <v>0</v>
      </c>
    </row>
    <row r="147" spans="1:21" ht="14.4" customHeight="1" x14ac:dyDescent="0.3">
      <c r="A147" s="695">
        <v>7</v>
      </c>
      <c r="B147" s="696" t="s">
        <v>1919</v>
      </c>
      <c r="C147" s="696">
        <v>89301074</v>
      </c>
      <c r="D147" s="697" t="s">
        <v>3083</v>
      </c>
      <c r="E147" s="698" t="s">
        <v>2081</v>
      </c>
      <c r="F147" s="696" t="s">
        <v>2067</v>
      </c>
      <c r="G147" s="696" t="s">
        <v>2267</v>
      </c>
      <c r="H147" s="696" t="s">
        <v>546</v>
      </c>
      <c r="I147" s="696" t="s">
        <v>2510</v>
      </c>
      <c r="J147" s="696" t="s">
        <v>2511</v>
      </c>
      <c r="K147" s="696" t="s">
        <v>2512</v>
      </c>
      <c r="L147" s="699">
        <v>0</v>
      </c>
      <c r="M147" s="699">
        <v>0</v>
      </c>
      <c r="N147" s="696">
        <v>7</v>
      </c>
      <c r="O147" s="700">
        <v>2.5</v>
      </c>
      <c r="P147" s="699">
        <v>0</v>
      </c>
      <c r="Q147" s="701"/>
      <c r="R147" s="696">
        <v>1</v>
      </c>
      <c r="S147" s="701">
        <v>0.14285714285714285</v>
      </c>
      <c r="T147" s="700">
        <v>1</v>
      </c>
      <c r="U147" s="702">
        <v>0.4</v>
      </c>
    </row>
    <row r="148" spans="1:21" ht="14.4" customHeight="1" x14ac:dyDescent="0.3">
      <c r="A148" s="695">
        <v>7</v>
      </c>
      <c r="B148" s="696" t="s">
        <v>1919</v>
      </c>
      <c r="C148" s="696">
        <v>89301074</v>
      </c>
      <c r="D148" s="697" t="s">
        <v>3083</v>
      </c>
      <c r="E148" s="698" t="s">
        <v>2081</v>
      </c>
      <c r="F148" s="696" t="s">
        <v>2067</v>
      </c>
      <c r="G148" s="696" t="s">
        <v>2267</v>
      </c>
      <c r="H148" s="696" t="s">
        <v>546</v>
      </c>
      <c r="I148" s="696" t="s">
        <v>2268</v>
      </c>
      <c r="J148" s="696" t="s">
        <v>2269</v>
      </c>
      <c r="K148" s="696" t="s">
        <v>2270</v>
      </c>
      <c r="L148" s="699">
        <v>0</v>
      </c>
      <c r="M148" s="699">
        <v>0</v>
      </c>
      <c r="N148" s="696">
        <v>2</v>
      </c>
      <c r="O148" s="700">
        <v>1</v>
      </c>
      <c r="P148" s="699"/>
      <c r="Q148" s="701"/>
      <c r="R148" s="696"/>
      <c r="S148" s="701">
        <v>0</v>
      </c>
      <c r="T148" s="700"/>
      <c r="U148" s="702">
        <v>0</v>
      </c>
    </row>
    <row r="149" spans="1:21" ht="14.4" customHeight="1" x14ac:dyDescent="0.3">
      <c r="A149" s="695">
        <v>7</v>
      </c>
      <c r="B149" s="696" t="s">
        <v>1919</v>
      </c>
      <c r="C149" s="696">
        <v>89301074</v>
      </c>
      <c r="D149" s="697" t="s">
        <v>3083</v>
      </c>
      <c r="E149" s="698" t="s">
        <v>2081</v>
      </c>
      <c r="F149" s="696" t="s">
        <v>2067</v>
      </c>
      <c r="G149" s="696" t="s">
        <v>2513</v>
      </c>
      <c r="H149" s="696" t="s">
        <v>546</v>
      </c>
      <c r="I149" s="696" t="s">
        <v>2514</v>
      </c>
      <c r="J149" s="696" t="s">
        <v>2515</v>
      </c>
      <c r="K149" s="696" t="s">
        <v>2516</v>
      </c>
      <c r="L149" s="699">
        <v>25.8</v>
      </c>
      <c r="M149" s="699">
        <v>129</v>
      </c>
      <c r="N149" s="696">
        <v>5</v>
      </c>
      <c r="O149" s="700">
        <v>1</v>
      </c>
      <c r="P149" s="699">
        <v>51.6</v>
      </c>
      <c r="Q149" s="701">
        <v>0.4</v>
      </c>
      <c r="R149" s="696">
        <v>2</v>
      </c>
      <c r="S149" s="701">
        <v>0.4</v>
      </c>
      <c r="T149" s="700">
        <v>0.5</v>
      </c>
      <c r="U149" s="702">
        <v>0.5</v>
      </c>
    </row>
    <row r="150" spans="1:21" ht="14.4" customHeight="1" x14ac:dyDescent="0.3">
      <c r="A150" s="695">
        <v>7</v>
      </c>
      <c r="B150" s="696" t="s">
        <v>1919</v>
      </c>
      <c r="C150" s="696">
        <v>89301074</v>
      </c>
      <c r="D150" s="697" t="s">
        <v>3083</v>
      </c>
      <c r="E150" s="698" t="s">
        <v>2081</v>
      </c>
      <c r="F150" s="696" t="s">
        <v>2067</v>
      </c>
      <c r="G150" s="696" t="s">
        <v>2513</v>
      </c>
      <c r="H150" s="696" t="s">
        <v>546</v>
      </c>
      <c r="I150" s="696" t="s">
        <v>2517</v>
      </c>
      <c r="J150" s="696" t="s">
        <v>2518</v>
      </c>
      <c r="K150" s="696" t="s">
        <v>2519</v>
      </c>
      <c r="L150" s="699">
        <v>77.42</v>
      </c>
      <c r="M150" s="699">
        <v>387.1</v>
      </c>
      <c r="N150" s="696">
        <v>5</v>
      </c>
      <c r="O150" s="700">
        <v>2</v>
      </c>
      <c r="P150" s="699">
        <v>154.84</v>
      </c>
      <c r="Q150" s="701">
        <v>0.39999999999999997</v>
      </c>
      <c r="R150" s="696">
        <v>2</v>
      </c>
      <c r="S150" s="701">
        <v>0.4</v>
      </c>
      <c r="T150" s="700">
        <v>1.5</v>
      </c>
      <c r="U150" s="702">
        <v>0.75</v>
      </c>
    </row>
    <row r="151" spans="1:21" ht="14.4" customHeight="1" x14ac:dyDescent="0.3">
      <c r="A151" s="695">
        <v>7</v>
      </c>
      <c r="B151" s="696" t="s">
        <v>1919</v>
      </c>
      <c r="C151" s="696">
        <v>89301074</v>
      </c>
      <c r="D151" s="697" t="s">
        <v>3083</v>
      </c>
      <c r="E151" s="698" t="s">
        <v>2081</v>
      </c>
      <c r="F151" s="696" t="s">
        <v>2067</v>
      </c>
      <c r="G151" s="696" t="s">
        <v>2520</v>
      </c>
      <c r="H151" s="696" t="s">
        <v>546</v>
      </c>
      <c r="I151" s="696" t="s">
        <v>790</v>
      </c>
      <c r="J151" s="696" t="s">
        <v>2521</v>
      </c>
      <c r="K151" s="696" t="s">
        <v>2522</v>
      </c>
      <c r="L151" s="699">
        <v>51.88</v>
      </c>
      <c r="M151" s="699">
        <v>51.88</v>
      </c>
      <c r="N151" s="696">
        <v>1</v>
      </c>
      <c r="O151" s="700"/>
      <c r="P151" s="699"/>
      <c r="Q151" s="701">
        <v>0</v>
      </c>
      <c r="R151" s="696"/>
      <c r="S151" s="701">
        <v>0</v>
      </c>
      <c r="T151" s="700"/>
      <c r="U151" s="702"/>
    </row>
    <row r="152" spans="1:21" ht="14.4" customHeight="1" x14ac:dyDescent="0.3">
      <c r="A152" s="695">
        <v>7</v>
      </c>
      <c r="B152" s="696" t="s">
        <v>1919</v>
      </c>
      <c r="C152" s="696">
        <v>89301074</v>
      </c>
      <c r="D152" s="697" t="s">
        <v>3083</v>
      </c>
      <c r="E152" s="698" t="s">
        <v>2081</v>
      </c>
      <c r="F152" s="696" t="s">
        <v>2067</v>
      </c>
      <c r="G152" s="696" t="s">
        <v>2523</v>
      </c>
      <c r="H152" s="696" t="s">
        <v>546</v>
      </c>
      <c r="I152" s="696" t="s">
        <v>2524</v>
      </c>
      <c r="J152" s="696" t="s">
        <v>2525</v>
      </c>
      <c r="K152" s="696" t="s">
        <v>2526</v>
      </c>
      <c r="L152" s="699">
        <v>91.58</v>
      </c>
      <c r="M152" s="699">
        <v>91.58</v>
      </c>
      <c r="N152" s="696">
        <v>1</v>
      </c>
      <c r="O152" s="700">
        <v>1</v>
      </c>
      <c r="P152" s="699"/>
      <c r="Q152" s="701">
        <v>0</v>
      </c>
      <c r="R152" s="696"/>
      <c r="S152" s="701">
        <v>0</v>
      </c>
      <c r="T152" s="700"/>
      <c r="U152" s="702">
        <v>0</v>
      </c>
    </row>
    <row r="153" spans="1:21" ht="14.4" customHeight="1" x14ac:dyDescent="0.3">
      <c r="A153" s="695">
        <v>7</v>
      </c>
      <c r="B153" s="696" t="s">
        <v>1919</v>
      </c>
      <c r="C153" s="696">
        <v>89301074</v>
      </c>
      <c r="D153" s="697" t="s">
        <v>3083</v>
      </c>
      <c r="E153" s="698" t="s">
        <v>2081</v>
      </c>
      <c r="F153" s="696" t="s">
        <v>2067</v>
      </c>
      <c r="G153" s="696" t="s">
        <v>2330</v>
      </c>
      <c r="H153" s="696" t="s">
        <v>546</v>
      </c>
      <c r="I153" s="696" t="s">
        <v>2527</v>
      </c>
      <c r="J153" s="696" t="s">
        <v>2528</v>
      </c>
      <c r="K153" s="696" t="s">
        <v>2529</v>
      </c>
      <c r="L153" s="699">
        <v>629.07000000000005</v>
      </c>
      <c r="M153" s="699">
        <v>1887.21</v>
      </c>
      <c r="N153" s="696">
        <v>3</v>
      </c>
      <c r="O153" s="700">
        <v>1</v>
      </c>
      <c r="P153" s="699"/>
      <c r="Q153" s="701">
        <v>0</v>
      </c>
      <c r="R153" s="696"/>
      <c r="S153" s="701">
        <v>0</v>
      </c>
      <c r="T153" s="700"/>
      <c r="U153" s="702">
        <v>0</v>
      </c>
    </row>
    <row r="154" spans="1:21" ht="14.4" customHeight="1" x14ac:dyDescent="0.3">
      <c r="A154" s="695">
        <v>7</v>
      </c>
      <c r="B154" s="696" t="s">
        <v>1919</v>
      </c>
      <c r="C154" s="696">
        <v>89301074</v>
      </c>
      <c r="D154" s="697" t="s">
        <v>3083</v>
      </c>
      <c r="E154" s="698" t="s">
        <v>2081</v>
      </c>
      <c r="F154" s="696" t="s">
        <v>2067</v>
      </c>
      <c r="G154" s="696" t="s">
        <v>2330</v>
      </c>
      <c r="H154" s="696" t="s">
        <v>546</v>
      </c>
      <c r="I154" s="696" t="s">
        <v>2530</v>
      </c>
      <c r="J154" s="696" t="s">
        <v>2531</v>
      </c>
      <c r="K154" s="696" t="s">
        <v>2532</v>
      </c>
      <c r="L154" s="699">
        <v>5889.6</v>
      </c>
      <c r="M154" s="699">
        <v>5889.6</v>
      </c>
      <c r="N154" s="696">
        <v>1</v>
      </c>
      <c r="O154" s="700">
        <v>1</v>
      </c>
      <c r="P154" s="699">
        <v>5889.6</v>
      </c>
      <c r="Q154" s="701">
        <v>1</v>
      </c>
      <c r="R154" s="696">
        <v>1</v>
      </c>
      <c r="S154" s="701">
        <v>1</v>
      </c>
      <c r="T154" s="700">
        <v>1</v>
      </c>
      <c r="U154" s="702">
        <v>1</v>
      </c>
    </row>
    <row r="155" spans="1:21" ht="14.4" customHeight="1" x14ac:dyDescent="0.3">
      <c r="A155" s="695">
        <v>7</v>
      </c>
      <c r="B155" s="696" t="s">
        <v>1919</v>
      </c>
      <c r="C155" s="696">
        <v>89301074</v>
      </c>
      <c r="D155" s="697" t="s">
        <v>3083</v>
      </c>
      <c r="E155" s="698" t="s">
        <v>2081</v>
      </c>
      <c r="F155" s="696" t="s">
        <v>2067</v>
      </c>
      <c r="G155" s="696" t="s">
        <v>2330</v>
      </c>
      <c r="H155" s="696" t="s">
        <v>546</v>
      </c>
      <c r="I155" s="696" t="s">
        <v>2533</v>
      </c>
      <c r="J155" s="696" t="s">
        <v>2534</v>
      </c>
      <c r="K155" s="696" t="s">
        <v>2535</v>
      </c>
      <c r="L155" s="699">
        <v>1629.03</v>
      </c>
      <c r="M155" s="699">
        <v>9774.18</v>
      </c>
      <c r="N155" s="696">
        <v>6</v>
      </c>
      <c r="O155" s="700"/>
      <c r="P155" s="699"/>
      <c r="Q155" s="701">
        <v>0</v>
      </c>
      <c r="R155" s="696"/>
      <c r="S155" s="701">
        <v>0</v>
      </c>
      <c r="T155" s="700"/>
      <c r="U155" s="702"/>
    </row>
    <row r="156" spans="1:21" ht="14.4" customHeight="1" x14ac:dyDescent="0.3">
      <c r="A156" s="695">
        <v>7</v>
      </c>
      <c r="B156" s="696" t="s">
        <v>1919</v>
      </c>
      <c r="C156" s="696">
        <v>89301074</v>
      </c>
      <c r="D156" s="697" t="s">
        <v>3083</v>
      </c>
      <c r="E156" s="698" t="s">
        <v>2081</v>
      </c>
      <c r="F156" s="696" t="s">
        <v>2067</v>
      </c>
      <c r="G156" s="696" t="s">
        <v>2330</v>
      </c>
      <c r="H156" s="696" t="s">
        <v>546</v>
      </c>
      <c r="I156" s="696" t="s">
        <v>2536</v>
      </c>
      <c r="J156" s="696" t="s">
        <v>2537</v>
      </c>
      <c r="K156" s="696" t="s">
        <v>2538</v>
      </c>
      <c r="L156" s="699">
        <v>2787.72</v>
      </c>
      <c r="M156" s="699">
        <v>11150.88</v>
      </c>
      <c r="N156" s="696">
        <v>4</v>
      </c>
      <c r="O156" s="700"/>
      <c r="P156" s="699"/>
      <c r="Q156" s="701">
        <v>0</v>
      </c>
      <c r="R156" s="696"/>
      <c r="S156" s="701">
        <v>0</v>
      </c>
      <c r="T156" s="700"/>
      <c r="U156" s="702"/>
    </row>
    <row r="157" spans="1:21" ht="14.4" customHeight="1" x14ac:dyDescent="0.3">
      <c r="A157" s="695">
        <v>7</v>
      </c>
      <c r="B157" s="696" t="s">
        <v>1919</v>
      </c>
      <c r="C157" s="696">
        <v>89301074</v>
      </c>
      <c r="D157" s="697" t="s">
        <v>3083</v>
      </c>
      <c r="E157" s="698" t="s">
        <v>2081</v>
      </c>
      <c r="F157" s="696" t="s">
        <v>2067</v>
      </c>
      <c r="G157" s="696" t="s">
        <v>2330</v>
      </c>
      <c r="H157" s="696" t="s">
        <v>546</v>
      </c>
      <c r="I157" s="696" t="s">
        <v>2539</v>
      </c>
      <c r="J157" s="696" t="s">
        <v>2540</v>
      </c>
      <c r="K157" s="696" t="s">
        <v>2541</v>
      </c>
      <c r="L157" s="699">
        <v>2787.72</v>
      </c>
      <c r="M157" s="699">
        <v>16726.32</v>
      </c>
      <c r="N157" s="696">
        <v>6</v>
      </c>
      <c r="O157" s="700"/>
      <c r="P157" s="699"/>
      <c r="Q157" s="701">
        <v>0</v>
      </c>
      <c r="R157" s="696"/>
      <c r="S157" s="701">
        <v>0</v>
      </c>
      <c r="T157" s="700"/>
      <c r="U157" s="702"/>
    </row>
    <row r="158" spans="1:21" ht="14.4" customHeight="1" x14ac:dyDescent="0.3">
      <c r="A158" s="695">
        <v>7</v>
      </c>
      <c r="B158" s="696" t="s">
        <v>1919</v>
      </c>
      <c r="C158" s="696">
        <v>89301074</v>
      </c>
      <c r="D158" s="697" t="s">
        <v>3083</v>
      </c>
      <c r="E158" s="698" t="s">
        <v>2081</v>
      </c>
      <c r="F158" s="696" t="s">
        <v>2067</v>
      </c>
      <c r="G158" s="696" t="s">
        <v>2330</v>
      </c>
      <c r="H158" s="696" t="s">
        <v>546</v>
      </c>
      <c r="I158" s="696" t="s">
        <v>2542</v>
      </c>
      <c r="J158" s="696" t="s">
        <v>2543</v>
      </c>
      <c r="K158" s="696" t="s">
        <v>2544</v>
      </c>
      <c r="L158" s="699">
        <v>2332.38</v>
      </c>
      <c r="M158" s="699">
        <v>53644.740000000005</v>
      </c>
      <c r="N158" s="696">
        <v>23</v>
      </c>
      <c r="O158" s="700">
        <v>3</v>
      </c>
      <c r="P158" s="699">
        <v>25656.180000000004</v>
      </c>
      <c r="Q158" s="701">
        <v>0.47826086956521741</v>
      </c>
      <c r="R158" s="696">
        <v>11</v>
      </c>
      <c r="S158" s="701">
        <v>0.47826086956521741</v>
      </c>
      <c r="T158" s="700">
        <v>2</v>
      </c>
      <c r="U158" s="702">
        <v>0.66666666666666663</v>
      </c>
    </row>
    <row r="159" spans="1:21" ht="14.4" customHeight="1" x14ac:dyDescent="0.3">
      <c r="A159" s="695">
        <v>7</v>
      </c>
      <c r="B159" s="696" t="s">
        <v>1919</v>
      </c>
      <c r="C159" s="696">
        <v>89301074</v>
      </c>
      <c r="D159" s="697" t="s">
        <v>3083</v>
      </c>
      <c r="E159" s="698" t="s">
        <v>2081</v>
      </c>
      <c r="F159" s="696" t="s">
        <v>2067</v>
      </c>
      <c r="G159" s="696" t="s">
        <v>2330</v>
      </c>
      <c r="H159" s="696" t="s">
        <v>546</v>
      </c>
      <c r="I159" s="696" t="s">
        <v>2545</v>
      </c>
      <c r="J159" s="696" t="s">
        <v>2546</v>
      </c>
      <c r="K159" s="696" t="s">
        <v>2547</v>
      </c>
      <c r="L159" s="699">
        <v>1629.03</v>
      </c>
      <c r="M159" s="699">
        <v>22806.42</v>
      </c>
      <c r="N159" s="696">
        <v>14</v>
      </c>
      <c r="O159" s="700">
        <v>1</v>
      </c>
      <c r="P159" s="699">
        <v>13032.24</v>
      </c>
      <c r="Q159" s="701">
        <v>0.57142857142857151</v>
      </c>
      <c r="R159" s="696">
        <v>8</v>
      </c>
      <c r="S159" s="701">
        <v>0.5714285714285714</v>
      </c>
      <c r="T159" s="700">
        <v>1</v>
      </c>
      <c r="U159" s="702">
        <v>1</v>
      </c>
    </row>
    <row r="160" spans="1:21" ht="14.4" customHeight="1" x14ac:dyDescent="0.3">
      <c r="A160" s="695">
        <v>7</v>
      </c>
      <c r="B160" s="696" t="s">
        <v>1919</v>
      </c>
      <c r="C160" s="696">
        <v>89301074</v>
      </c>
      <c r="D160" s="697" t="s">
        <v>3083</v>
      </c>
      <c r="E160" s="698" t="s">
        <v>2081</v>
      </c>
      <c r="F160" s="696" t="s">
        <v>2067</v>
      </c>
      <c r="G160" s="696" t="s">
        <v>2330</v>
      </c>
      <c r="H160" s="696" t="s">
        <v>546</v>
      </c>
      <c r="I160" s="696" t="s">
        <v>2548</v>
      </c>
      <c r="J160" s="696" t="s">
        <v>2549</v>
      </c>
      <c r="K160" s="696" t="s">
        <v>2550</v>
      </c>
      <c r="L160" s="699">
        <v>515.07000000000005</v>
      </c>
      <c r="M160" s="699">
        <v>2060.2800000000002</v>
      </c>
      <c r="N160" s="696">
        <v>4</v>
      </c>
      <c r="O160" s="700"/>
      <c r="P160" s="699"/>
      <c r="Q160" s="701">
        <v>0</v>
      </c>
      <c r="R160" s="696"/>
      <c r="S160" s="701">
        <v>0</v>
      </c>
      <c r="T160" s="700"/>
      <c r="U160" s="702"/>
    </row>
    <row r="161" spans="1:21" ht="14.4" customHeight="1" x14ac:dyDescent="0.3">
      <c r="A161" s="695">
        <v>7</v>
      </c>
      <c r="B161" s="696" t="s">
        <v>1919</v>
      </c>
      <c r="C161" s="696">
        <v>89301074</v>
      </c>
      <c r="D161" s="697" t="s">
        <v>3083</v>
      </c>
      <c r="E161" s="698" t="s">
        <v>2081</v>
      </c>
      <c r="F161" s="696" t="s">
        <v>2067</v>
      </c>
      <c r="G161" s="696" t="s">
        <v>2330</v>
      </c>
      <c r="H161" s="696" t="s">
        <v>546</v>
      </c>
      <c r="I161" s="696" t="s">
        <v>2551</v>
      </c>
      <c r="J161" s="696" t="s">
        <v>2552</v>
      </c>
      <c r="K161" s="696" t="s">
        <v>2553</v>
      </c>
      <c r="L161" s="699">
        <v>1416.79</v>
      </c>
      <c r="M161" s="699">
        <v>14167.9</v>
      </c>
      <c r="N161" s="696">
        <v>10</v>
      </c>
      <c r="O161" s="700">
        <v>2</v>
      </c>
      <c r="P161" s="699">
        <v>14167.9</v>
      </c>
      <c r="Q161" s="701">
        <v>1</v>
      </c>
      <c r="R161" s="696">
        <v>10</v>
      </c>
      <c r="S161" s="701">
        <v>1</v>
      </c>
      <c r="T161" s="700">
        <v>2</v>
      </c>
      <c r="U161" s="702">
        <v>1</v>
      </c>
    </row>
    <row r="162" spans="1:21" ht="14.4" customHeight="1" x14ac:dyDescent="0.3">
      <c r="A162" s="695">
        <v>7</v>
      </c>
      <c r="B162" s="696" t="s">
        <v>1919</v>
      </c>
      <c r="C162" s="696">
        <v>89301074</v>
      </c>
      <c r="D162" s="697" t="s">
        <v>3083</v>
      </c>
      <c r="E162" s="698" t="s">
        <v>2081</v>
      </c>
      <c r="F162" s="696" t="s">
        <v>2067</v>
      </c>
      <c r="G162" s="696" t="s">
        <v>2330</v>
      </c>
      <c r="H162" s="696" t="s">
        <v>546</v>
      </c>
      <c r="I162" s="696" t="s">
        <v>2551</v>
      </c>
      <c r="J162" s="696" t="s">
        <v>2552</v>
      </c>
      <c r="K162" s="696" t="s">
        <v>2553</v>
      </c>
      <c r="L162" s="699">
        <v>1030.1500000000001</v>
      </c>
      <c r="M162" s="699">
        <v>4120.6000000000004</v>
      </c>
      <c r="N162" s="696">
        <v>4</v>
      </c>
      <c r="O162" s="700">
        <v>1</v>
      </c>
      <c r="P162" s="699">
        <v>4120.6000000000004</v>
      </c>
      <c r="Q162" s="701">
        <v>1</v>
      </c>
      <c r="R162" s="696">
        <v>4</v>
      </c>
      <c r="S162" s="701">
        <v>1</v>
      </c>
      <c r="T162" s="700">
        <v>1</v>
      </c>
      <c r="U162" s="702">
        <v>1</v>
      </c>
    </row>
    <row r="163" spans="1:21" ht="14.4" customHeight="1" x14ac:dyDescent="0.3">
      <c r="A163" s="695">
        <v>7</v>
      </c>
      <c r="B163" s="696" t="s">
        <v>1919</v>
      </c>
      <c r="C163" s="696">
        <v>89301074</v>
      </c>
      <c r="D163" s="697" t="s">
        <v>3083</v>
      </c>
      <c r="E163" s="698" t="s">
        <v>2081</v>
      </c>
      <c r="F163" s="696" t="s">
        <v>2067</v>
      </c>
      <c r="G163" s="696" t="s">
        <v>2330</v>
      </c>
      <c r="H163" s="696" t="s">
        <v>546</v>
      </c>
      <c r="I163" s="696" t="s">
        <v>2554</v>
      </c>
      <c r="J163" s="696" t="s">
        <v>2555</v>
      </c>
      <c r="K163" s="696" t="s">
        <v>2556</v>
      </c>
      <c r="L163" s="699">
        <v>247.24</v>
      </c>
      <c r="M163" s="699">
        <v>988.96</v>
      </c>
      <c r="N163" s="696">
        <v>4</v>
      </c>
      <c r="O163" s="700"/>
      <c r="P163" s="699"/>
      <c r="Q163" s="701">
        <v>0</v>
      </c>
      <c r="R163" s="696"/>
      <c r="S163" s="701">
        <v>0</v>
      </c>
      <c r="T163" s="700"/>
      <c r="U163" s="702"/>
    </row>
    <row r="164" spans="1:21" ht="14.4" customHeight="1" x14ac:dyDescent="0.3">
      <c r="A164" s="695">
        <v>7</v>
      </c>
      <c r="B164" s="696" t="s">
        <v>1919</v>
      </c>
      <c r="C164" s="696">
        <v>89301074</v>
      </c>
      <c r="D164" s="697" t="s">
        <v>3083</v>
      </c>
      <c r="E164" s="698" t="s">
        <v>2081</v>
      </c>
      <c r="F164" s="696" t="s">
        <v>2067</v>
      </c>
      <c r="G164" s="696" t="s">
        <v>2557</v>
      </c>
      <c r="H164" s="696" t="s">
        <v>1391</v>
      </c>
      <c r="I164" s="696" t="s">
        <v>2558</v>
      </c>
      <c r="J164" s="696" t="s">
        <v>2559</v>
      </c>
      <c r="K164" s="696" t="s">
        <v>2560</v>
      </c>
      <c r="L164" s="699">
        <v>591.66999999999996</v>
      </c>
      <c r="M164" s="699">
        <v>1183.3399999999999</v>
      </c>
      <c r="N164" s="696">
        <v>2</v>
      </c>
      <c r="O164" s="700">
        <v>0.5</v>
      </c>
      <c r="P164" s="699"/>
      <c r="Q164" s="701">
        <v>0</v>
      </c>
      <c r="R164" s="696"/>
      <c r="S164" s="701">
        <v>0</v>
      </c>
      <c r="T164" s="700"/>
      <c r="U164" s="702">
        <v>0</v>
      </c>
    </row>
    <row r="165" spans="1:21" ht="14.4" customHeight="1" x14ac:dyDescent="0.3">
      <c r="A165" s="695">
        <v>7</v>
      </c>
      <c r="B165" s="696" t="s">
        <v>1919</v>
      </c>
      <c r="C165" s="696">
        <v>89301074</v>
      </c>
      <c r="D165" s="697" t="s">
        <v>3083</v>
      </c>
      <c r="E165" s="698" t="s">
        <v>2081</v>
      </c>
      <c r="F165" s="696" t="s">
        <v>2067</v>
      </c>
      <c r="G165" s="696" t="s">
        <v>2557</v>
      </c>
      <c r="H165" s="696" t="s">
        <v>1391</v>
      </c>
      <c r="I165" s="696" t="s">
        <v>2561</v>
      </c>
      <c r="J165" s="696" t="s">
        <v>2562</v>
      </c>
      <c r="K165" s="696" t="s">
        <v>2563</v>
      </c>
      <c r="L165" s="699">
        <v>443.52</v>
      </c>
      <c r="M165" s="699">
        <v>5765.76</v>
      </c>
      <c r="N165" s="696">
        <v>13</v>
      </c>
      <c r="O165" s="700">
        <v>3</v>
      </c>
      <c r="P165" s="699">
        <v>2217.6</v>
      </c>
      <c r="Q165" s="701">
        <v>0.38461538461538458</v>
      </c>
      <c r="R165" s="696">
        <v>5</v>
      </c>
      <c r="S165" s="701">
        <v>0.38461538461538464</v>
      </c>
      <c r="T165" s="700">
        <v>1</v>
      </c>
      <c r="U165" s="702">
        <v>0.33333333333333331</v>
      </c>
    </row>
    <row r="166" spans="1:21" ht="14.4" customHeight="1" x14ac:dyDescent="0.3">
      <c r="A166" s="695">
        <v>7</v>
      </c>
      <c r="B166" s="696" t="s">
        <v>1919</v>
      </c>
      <c r="C166" s="696">
        <v>89301074</v>
      </c>
      <c r="D166" s="697" t="s">
        <v>3083</v>
      </c>
      <c r="E166" s="698" t="s">
        <v>2081</v>
      </c>
      <c r="F166" s="696" t="s">
        <v>2067</v>
      </c>
      <c r="G166" s="696" t="s">
        <v>2557</v>
      </c>
      <c r="H166" s="696" t="s">
        <v>1391</v>
      </c>
      <c r="I166" s="696" t="s">
        <v>2564</v>
      </c>
      <c r="J166" s="696" t="s">
        <v>2562</v>
      </c>
      <c r="K166" s="696" t="s">
        <v>2565</v>
      </c>
      <c r="L166" s="699">
        <v>887.05</v>
      </c>
      <c r="M166" s="699">
        <v>2661.1499999999996</v>
      </c>
      <c r="N166" s="696">
        <v>3</v>
      </c>
      <c r="O166" s="700">
        <v>1</v>
      </c>
      <c r="P166" s="699">
        <v>887.05</v>
      </c>
      <c r="Q166" s="701">
        <v>0.33333333333333337</v>
      </c>
      <c r="R166" s="696">
        <v>1</v>
      </c>
      <c r="S166" s="701">
        <v>0.33333333333333331</v>
      </c>
      <c r="T166" s="700">
        <v>0.5</v>
      </c>
      <c r="U166" s="702">
        <v>0.5</v>
      </c>
    </row>
    <row r="167" spans="1:21" ht="14.4" customHeight="1" x14ac:dyDescent="0.3">
      <c r="A167" s="695">
        <v>7</v>
      </c>
      <c r="B167" s="696" t="s">
        <v>1919</v>
      </c>
      <c r="C167" s="696">
        <v>89301074</v>
      </c>
      <c r="D167" s="697" t="s">
        <v>3083</v>
      </c>
      <c r="E167" s="698" t="s">
        <v>2081</v>
      </c>
      <c r="F167" s="696" t="s">
        <v>2067</v>
      </c>
      <c r="G167" s="696" t="s">
        <v>2566</v>
      </c>
      <c r="H167" s="696" t="s">
        <v>546</v>
      </c>
      <c r="I167" s="696" t="s">
        <v>2567</v>
      </c>
      <c r="J167" s="696" t="s">
        <v>2568</v>
      </c>
      <c r="K167" s="696" t="s">
        <v>2569</v>
      </c>
      <c r="L167" s="699">
        <v>876.77</v>
      </c>
      <c r="M167" s="699">
        <v>3507.08</v>
      </c>
      <c r="N167" s="696">
        <v>4</v>
      </c>
      <c r="O167" s="700"/>
      <c r="P167" s="699"/>
      <c r="Q167" s="701">
        <v>0</v>
      </c>
      <c r="R167" s="696"/>
      <c r="S167" s="701">
        <v>0</v>
      </c>
      <c r="T167" s="700"/>
      <c r="U167" s="702"/>
    </row>
    <row r="168" spans="1:21" ht="14.4" customHeight="1" x14ac:dyDescent="0.3">
      <c r="A168" s="695">
        <v>7</v>
      </c>
      <c r="B168" s="696" t="s">
        <v>1919</v>
      </c>
      <c r="C168" s="696">
        <v>89301074</v>
      </c>
      <c r="D168" s="697" t="s">
        <v>3083</v>
      </c>
      <c r="E168" s="698" t="s">
        <v>2081</v>
      </c>
      <c r="F168" s="696" t="s">
        <v>2067</v>
      </c>
      <c r="G168" s="696" t="s">
        <v>2570</v>
      </c>
      <c r="H168" s="696" t="s">
        <v>546</v>
      </c>
      <c r="I168" s="696" t="s">
        <v>2571</v>
      </c>
      <c r="J168" s="696" t="s">
        <v>2572</v>
      </c>
      <c r="K168" s="696" t="s">
        <v>2573</v>
      </c>
      <c r="L168" s="699">
        <v>144.01</v>
      </c>
      <c r="M168" s="699">
        <v>720.05</v>
      </c>
      <c r="N168" s="696">
        <v>5</v>
      </c>
      <c r="O168" s="700">
        <v>1</v>
      </c>
      <c r="P168" s="699"/>
      <c r="Q168" s="701">
        <v>0</v>
      </c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7</v>
      </c>
      <c r="B169" s="696" t="s">
        <v>1919</v>
      </c>
      <c r="C169" s="696">
        <v>89301074</v>
      </c>
      <c r="D169" s="697" t="s">
        <v>3083</v>
      </c>
      <c r="E169" s="698" t="s">
        <v>2081</v>
      </c>
      <c r="F169" s="696" t="s">
        <v>2067</v>
      </c>
      <c r="G169" s="696" t="s">
        <v>2574</v>
      </c>
      <c r="H169" s="696" t="s">
        <v>546</v>
      </c>
      <c r="I169" s="696" t="s">
        <v>2575</v>
      </c>
      <c r="J169" s="696" t="s">
        <v>2576</v>
      </c>
      <c r="K169" s="696" t="s">
        <v>2577</v>
      </c>
      <c r="L169" s="699">
        <v>59.43</v>
      </c>
      <c r="M169" s="699">
        <v>178.29</v>
      </c>
      <c r="N169" s="696">
        <v>3</v>
      </c>
      <c r="O169" s="700">
        <v>0.5</v>
      </c>
      <c r="P169" s="699"/>
      <c r="Q169" s="701">
        <v>0</v>
      </c>
      <c r="R169" s="696"/>
      <c r="S169" s="701">
        <v>0</v>
      </c>
      <c r="T169" s="700"/>
      <c r="U169" s="702">
        <v>0</v>
      </c>
    </row>
    <row r="170" spans="1:21" ht="14.4" customHeight="1" x14ac:dyDescent="0.3">
      <c r="A170" s="695">
        <v>7</v>
      </c>
      <c r="B170" s="696" t="s">
        <v>1919</v>
      </c>
      <c r="C170" s="696">
        <v>89301074</v>
      </c>
      <c r="D170" s="697" t="s">
        <v>3083</v>
      </c>
      <c r="E170" s="698" t="s">
        <v>2081</v>
      </c>
      <c r="F170" s="696" t="s">
        <v>2067</v>
      </c>
      <c r="G170" s="696" t="s">
        <v>2289</v>
      </c>
      <c r="H170" s="696" t="s">
        <v>1391</v>
      </c>
      <c r="I170" s="696" t="s">
        <v>2578</v>
      </c>
      <c r="J170" s="696" t="s">
        <v>2291</v>
      </c>
      <c r="K170" s="696" t="s">
        <v>2579</v>
      </c>
      <c r="L170" s="699">
        <v>195.92</v>
      </c>
      <c r="M170" s="699">
        <v>195.92</v>
      </c>
      <c r="N170" s="696">
        <v>1</v>
      </c>
      <c r="O170" s="700">
        <v>1</v>
      </c>
      <c r="P170" s="699"/>
      <c r="Q170" s="701">
        <v>0</v>
      </c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7</v>
      </c>
      <c r="B171" s="696" t="s">
        <v>1919</v>
      </c>
      <c r="C171" s="696">
        <v>89301074</v>
      </c>
      <c r="D171" s="697" t="s">
        <v>3083</v>
      </c>
      <c r="E171" s="698" t="s">
        <v>2081</v>
      </c>
      <c r="F171" s="696" t="s">
        <v>2067</v>
      </c>
      <c r="G171" s="696" t="s">
        <v>2580</v>
      </c>
      <c r="H171" s="696" t="s">
        <v>1391</v>
      </c>
      <c r="I171" s="696" t="s">
        <v>2581</v>
      </c>
      <c r="J171" s="696" t="s">
        <v>2582</v>
      </c>
      <c r="K171" s="696" t="s">
        <v>2583</v>
      </c>
      <c r="L171" s="699">
        <v>137.74</v>
      </c>
      <c r="M171" s="699">
        <v>137.74</v>
      </c>
      <c r="N171" s="696">
        <v>1</v>
      </c>
      <c r="O171" s="700">
        <v>0.5</v>
      </c>
      <c r="P171" s="699"/>
      <c r="Q171" s="701">
        <v>0</v>
      </c>
      <c r="R171" s="696"/>
      <c r="S171" s="701">
        <v>0</v>
      </c>
      <c r="T171" s="700"/>
      <c r="U171" s="702">
        <v>0</v>
      </c>
    </row>
    <row r="172" spans="1:21" ht="14.4" customHeight="1" x14ac:dyDescent="0.3">
      <c r="A172" s="695">
        <v>7</v>
      </c>
      <c r="B172" s="696" t="s">
        <v>1919</v>
      </c>
      <c r="C172" s="696">
        <v>89301074</v>
      </c>
      <c r="D172" s="697" t="s">
        <v>3083</v>
      </c>
      <c r="E172" s="698" t="s">
        <v>2081</v>
      </c>
      <c r="F172" s="696" t="s">
        <v>2067</v>
      </c>
      <c r="G172" s="696" t="s">
        <v>2584</v>
      </c>
      <c r="H172" s="696" t="s">
        <v>546</v>
      </c>
      <c r="I172" s="696" t="s">
        <v>2585</v>
      </c>
      <c r="J172" s="696" t="s">
        <v>2586</v>
      </c>
      <c r="K172" s="696" t="s">
        <v>2587</v>
      </c>
      <c r="L172" s="699">
        <v>64.13</v>
      </c>
      <c r="M172" s="699">
        <v>128.26</v>
      </c>
      <c r="N172" s="696">
        <v>2</v>
      </c>
      <c r="O172" s="700">
        <v>0.5</v>
      </c>
      <c r="P172" s="699">
        <v>128.26</v>
      </c>
      <c r="Q172" s="701">
        <v>1</v>
      </c>
      <c r="R172" s="696">
        <v>2</v>
      </c>
      <c r="S172" s="701">
        <v>1</v>
      </c>
      <c r="T172" s="700">
        <v>0.5</v>
      </c>
      <c r="U172" s="702">
        <v>1</v>
      </c>
    </row>
    <row r="173" spans="1:21" ht="14.4" customHeight="1" x14ac:dyDescent="0.3">
      <c r="A173" s="695">
        <v>7</v>
      </c>
      <c r="B173" s="696" t="s">
        <v>1919</v>
      </c>
      <c r="C173" s="696">
        <v>89301074</v>
      </c>
      <c r="D173" s="697" t="s">
        <v>3083</v>
      </c>
      <c r="E173" s="698" t="s">
        <v>2081</v>
      </c>
      <c r="F173" s="696" t="s">
        <v>2067</v>
      </c>
      <c r="G173" s="696" t="s">
        <v>2588</v>
      </c>
      <c r="H173" s="696" t="s">
        <v>1391</v>
      </c>
      <c r="I173" s="696" t="s">
        <v>2589</v>
      </c>
      <c r="J173" s="696" t="s">
        <v>2590</v>
      </c>
      <c r="K173" s="696" t="s">
        <v>2591</v>
      </c>
      <c r="L173" s="699">
        <v>193.26</v>
      </c>
      <c r="M173" s="699">
        <v>1159.56</v>
      </c>
      <c r="N173" s="696">
        <v>6</v>
      </c>
      <c r="O173" s="700">
        <v>2.5</v>
      </c>
      <c r="P173" s="699">
        <v>386.52</v>
      </c>
      <c r="Q173" s="701">
        <v>0.33333333333333331</v>
      </c>
      <c r="R173" s="696">
        <v>2</v>
      </c>
      <c r="S173" s="701">
        <v>0.33333333333333331</v>
      </c>
      <c r="T173" s="700">
        <v>0.5</v>
      </c>
      <c r="U173" s="702">
        <v>0.2</v>
      </c>
    </row>
    <row r="174" spans="1:21" ht="14.4" customHeight="1" x14ac:dyDescent="0.3">
      <c r="A174" s="695">
        <v>7</v>
      </c>
      <c r="B174" s="696" t="s">
        <v>1919</v>
      </c>
      <c r="C174" s="696">
        <v>89301074</v>
      </c>
      <c r="D174" s="697" t="s">
        <v>3083</v>
      </c>
      <c r="E174" s="698" t="s">
        <v>2081</v>
      </c>
      <c r="F174" s="696" t="s">
        <v>2067</v>
      </c>
      <c r="G174" s="696" t="s">
        <v>2592</v>
      </c>
      <c r="H174" s="696" t="s">
        <v>546</v>
      </c>
      <c r="I174" s="696" t="s">
        <v>2593</v>
      </c>
      <c r="J174" s="696" t="s">
        <v>2594</v>
      </c>
      <c r="K174" s="696" t="s">
        <v>2595</v>
      </c>
      <c r="L174" s="699">
        <v>152.54</v>
      </c>
      <c r="M174" s="699">
        <v>152.54</v>
      </c>
      <c r="N174" s="696">
        <v>1</v>
      </c>
      <c r="O174" s="700">
        <v>0.5</v>
      </c>
      <c r="P174" s="699"/>
      <c r="Q174" s="701">
        <v>0</v>
      </c>
      <c r="R174" s="696"/>
      <c r="S174" s="701">
        <v>0</v>
      </c>
      <c r="T174" s="700"/>
      <c r="U174" s="702">
        <v>0</v>
      </c>
    </row>
    <row r="175" spans="1:21" ht="14.4" customHeight="1" x14ac:dyDescent="0.3">
      <c r="A175" s="695">
        <v>7</v>
      </c>
      <c r="B175" s="696" t="s">
        <v>1919</v>
      </c>
      <c r="C175" s="696">
        <v>89301074</v>
      </c>
      <c r="D175" s="697" t="s">
        <v>3083</v>
      </c>
      <c r="E175" s="698" t="s">
        <v>2081</v>
      </c>
      <c r="F175" s="696" t="s">
        <v>2067</v>
      </c>
      <c r="G175" s="696" t="s">
        <v>2596</v>
      </c>
      <c r="H175" s="696" t="s">
        <v>546</v>
      </c>
      <c r="I175" s="696" t="s">
        <v>2597</v>
      </c>
      <c r="J175" s="696" t="s">
        <v>1838</v>
      </c>
      <c r="K175" s="696" t="s">
        <v>2499</v>
      </c>
      <c r="L175" s="699">
        <v>70.02</v>
      </c>
      <c r="M175" s="699">
        <v>210.06</v>
      </c>
      <c r="N175" s="696">
        <v>3</v>
      </c>
      <c r="O175" s="700">
        <v>0.5</v>
      </c>
      <c r="P175" s="699"/>
      <c r="Q175" s="701">
        <v>0</v>
      </c>
      <c r="R175" s="696"/>
      <c r="S175" s="701">
        <v>0</v>
      </c>
      <c r="T175" s="700"/>
      <c r="U175" s="702">
        <v>0</v>
      </c>
    </row>
    <row r="176" spans="1:21" ht="14.4" customHeight="1" x14ac:dyDescent="0.3">
      <c r="A176" s="695">
        <v>7</v>
      </c>
      <c r="B176" s="696" t="s">
        <v>1919</v>
      </c>
      <c r="C176" s="696">
        <v>89301074</v>
      </c>
      <c r="D176" s="697" t="s">
        <v>3083</v>
      </c>
      <c r="E176" s="698" t="s">
        <v>2081</v>
      </c>
      <c r="F176" s="696" t="s">
        <v>2067</v>
      </c>
      <c r="G176" s="696" t="s">
        <v>2334</v>
      </c>
      <c r="H176" s="696" t="s">
        <v>546</v>
      </c>
      <c r="I176" s="696" t="s">
        <v>2598</v>
      </c>
      <c r="J176" s="696" t="s">
        <v>2599</v>
      </c>
      <c r="K176" s="696" t="s">
        <v>2307</v>
      </c>
      <c r="L176" s="699">
        <v>57.48</v>
      </c>
      <c r="M176" s="699">
        <v>57.48</v>
      </c>
      <c r="N176" s="696">
        <v>1</v>
      </c>
      <c r="O176" s="700">
        <v>1</v>
      </c>
      <c r="P176" s="699"/>
      <c r="Q176" s="701">
        <v>0</v>
      </c>
      <c r="R176" s="696"/>
      <c r="S176" s="701">
        <v>0</v>
      </c>
      <c r="T176" s="700"/>
      <c r="U176" s="702">
        <v>0</v>
      </c>
    </row>
    <row r="177" spans="1:21" ht="14.4" customHeight="1" x14ac:dyDescent="0.3">
      <c r="A177" s="695">
        <v>7</v>
      </c>
      <c r="B177" s="696" t="s">
        <v>1919</v>
      </c>
      <c r="C177" s="696">
        <v>89301074</v>
      </c>
      <c r="D177" s="697" t="s">
        <v>3083</v>
      </c>
      <c r="E177" s="698" t="s">
        <v>2081</v>
      </c>
      <c r="F177" s="696" t="s">
        <v>2067</v>
      </c>
      <c r="G177" s="696" t="s">
        <v>2334</v>
      </c>
      <c r="H177" s="696" t="s">
        <v>546</v>
      </c>
      <c r="I177" s="696" t="s">
        <v>2600</v>
      </c>
      <c r="J177" s="696" t="s">
        <v>2601</v>
      </c>
      <c r="K177" s="696" t="s">
        <v>826</v>
      </c>
      <c r="L177" s="699">
        <v>105.85</v>
      </c>
      <c r="M177" s="699">
        <v>211.7</v>
      </c>
      <c r="N177" s="696">
        <v>2</v>
      </c>
      <c r="O177" s="700">
        <v>1</v>
      </c>
      <c r="P177" s="699">
        <v>105.85</v>
      </c>
      <c r="Q177" s="701">
        <v>0.5</v>
      </c>
      <c r="R177" s="696">
        <v>1</v>
      </c>
      <c r="S177" s="701">
        <v>0.5</v>
      </c>
      <c r="T177" s="700"/>
      <c r="U177" s="702">
        <v>0</v>
      </c>
    </row>
    <row r="178" spans="1:21" ht="14.4" customHeight="1" x14ac:dyDescent="0.3">
      <c r="A178" s="695">
        <v>7</v>
      </c>
      <c r="B178" s="696" t="s">
        <v>1919</v>
      </c>
      <c r="C178" s="696">
        <v>89301074</v>
      </c>
      <c r="D178" s="697" t="s">
        <v>3083</v>
      </c>
      <c r="E178" s="698" t="s">
        <v>2081</v>
      </c>
      <c r="F178" s="696" t="s">
        <v>2067</v>
      </c>
      <c r="G178" s="696" t="s">
        <v>2334</v>
      </c>
      <c r="H178" s="696" t="s">
        <v>546</v>
      </c>
      <c r="I178" s="696" t="s">
        <v>2341</v>
      </c>
      <c r="J178" s="696" t="s">
        <v>2342</v>
      </c>
      <c r="K178" s="696" t="s">
        <v>2343</v>
      </c>
      <c r="L178" s="699">
        <v>244.58</v>
      </c>
      <c r="M178" s="699">
        <v>978.32</v>
      </c>
      <c r="N178" s="696">
        <v>4</v>
      </c>
      <c r="O178" s="700"/>
      <c r="P178" s="699"/>
      <c r="Q178" s="701">
        <v>0</v>
      </c>
      <c r="R178" s="696"/>
      <c r="S178" s="701">
        <v>0</v>
      </c>
      <c r="T178" s="700"/>
      <c r="U178" s="702"/>
    </row>
    <row r="179" spans="1:21" ht="14.4" customHeight="1" x14ac:dyDescent="0.3">
      <c r="A179" s="695">
        <v>7</v>
      </c>
      <c r="B179" s="696" t="s">
        <v>1919</v>
      </c>
      <c r="C179" s="696">
        <v>89301074</v>
      </c>
      <c r="D179" s="697" t="s">
        <v>3083</v>
      </c>
      <c r="E179" s="698" t="s">
        <v>2081</v>
      </c>
      <c r="F179" s="696" t="s">
        <v>2067</v>
      </c>
      <c r="G179" s="696" t="s">
        <v>2602</v>
      </c>
      <c r="H179" s="696" t="s">
        <v>546</v>
      </c>
      <c r="I179" s="696" t="s">
        <v>2603</v>
      </c>
      <c r="J179" s="696" t="s">
        <v>2604</v>
      </c>
      <c r="K179" s="696" t="s">
        <v>2605</v>
      </c>
      <c r="L179" s="699">
        <v>0</v>
      </c>
      <c r="M179" s="699">
        <v>0</v>
      </c>
      <c r="N179" s="696">
        <v>2</v>
      </c>
      <c r="O179" s="700">
        <v>0.5</v>
      </c>
      <c r="P179" s="699"/>
      <c r="Q179" s="701"/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7</v>
      </c>
      <c r="B180" s="696" t="s">
        <v>1919</v>
      </c>
      <c r="C180" s="696">
        <v>89301074</v>
      </c>
      <c r="D180" s="697" t="s">
        <v>3083</v>
      </c>
      <c r="E180" s="698" t="s">
        <v>2081</v>
      </c>
      <c r="F180" s="696" t="s">
        <v>2067</v>
      </c>
      <c r="G180" s="696" t="s">
        <v>2602</v>
      </c>
      <c r="H180" s="696" t="s">
        <v>546</v>
      </c>
      <c r="I180" s="696" t="s">
        <v>2606</v>
      </c>
      <c r="J180" s="696" t="s">
        <v>2604</v>
      </c>
      <c r="K180" s="696" t="s">
        <v>2607</v>
      </c>
      <c r="L180" s="699">
        <v>94.72</v>
      </c>
      <c r="M180" s="699">
        <v>189.44</v>
      </c>
      <c r="N180" s="696">
        <v>2</v>
      </c>
      <c r="O180" s="700">
        <v>0.5</v>
      </c>
      <c r="P180" s="699"/>
      <c r="Q180" s="701">
        <v>0</v>
      </c>
      <c r="R180" s="696"/>
      <c r="S180" s="701">
        <v>0</v>
      </c>
      <c r="T180" s="700"/>
      <c r="U180" s="702">
        <v>0</v>
      </c>
    </row>
    <row r="181" spans="1:21" ht="14.4" customHeight="1" x14ac:dyDescent="0.3">
      <c r="A181" s="695">
        <v>7</v>
      </c>
      <c r="B181" s="696" t="s">
        <v>1919</v>
      </c>
      <c r="C181" s="696">
        <v>89301074</v>
      </c>
      <c r="D181" s="697" t="s">
        <v>3083</v>
      </c>
      <c r="E181" s="698" t="s">
        <v>2081</v>
      </c>
      <c r="F181" s="696" t="s">
        <v>2067</v>
      </c>
      <c r="G181" s="696" t="s">
        <v>2448</v>
      </c>
      <c r="H181" s="696" t="s">
        <v>1391</v>
      </c>
      <c r="I181" s="696" t="s">
        <v>2449</v>
      </c>
      <c r="J181" s="696" t="s">
        <v>2450</v>
      </c>
      <c r="K181" s="696" t="s">
        <v>2451</v>
      </c>
      <c r="L181" s="699">
        <v>96.63</v>
      </c>
      <c r="M181" s="699">
        <v>1062.9299999999998</v>
      </c>
      <c r="N181" s="696">
        <v>11</v>
      </c>
      <c r="O181" s="700">
        <v>3</v>
      </c>
      <c r="P181" s="699"/>
      <c r="Q181" s="701">
        <v>0</v>
      </c>
      <c r="R181" s="696"/>
      <c r="S181" s="701">
        <v>0</v>
      </c>
      <c r="T181" s="700"/>
      <c r="U181" s="702">
        <v>0</v>
      </c>
    </row>
    <row r="182" spans="1:21" ht="14.4" customHeight="1" x14ac:dyDescent="0.3">
      <c r="A182" s="695">
        <v>7</v>
      </c>
      <c r="B182" s="696" t="s">
        <v>1919</v>
      </c>
      <c r="C182" s="696">
        <v>89301074</v>
      </c>
      <c r="D182" s="697" t="s">
        <v>3083</v>
      </c>
      <c r="E182" s="698" t="s">
        <v>2081</v>
      </c>
      <c r="F182" s="696" t="s">
        <v>2067</v>
      </c>
      <c r="G182" s="696" t="s">
        <v>2608</v>
      </c>
      <c r="H182" s="696" t="s">
        <v>546</v>
      </c>
      <c r="I182" s="696" t="s">
        <v>2609</v>
      </c>
      <c r="J182" s="696" t="s">
        <v>2610</v>
      </c>
      <c r="K182" s="696" t="s">
        <v>2611</v>
      </c>
      <c r="L182" s="699">
        <v>1753.54</v>
      </c>
      <c r="M182" s="699">
        <v>5260.62</v>
      </c>
      <c r="N182" s="696">
        <v>3</v>
      </c>
      <c r="O182" s="700">
        <v>1</v>
      </c>
      <c r="P182" s="699">
        <v>5260.62</v>
      </c>
      <c r="Q182" s="701">
        <v>1</v>
      </c>
      <c r="R182" s="696">
        <v>3</v>
      </c>
      <c r="S182" s="701">
        <v>1</v>
      </c>
      <c r="T182" s="700">
        <v>1</v>
      </c>
      <c r="U182" s="702">
        <v>1</v>
      </c>
    </row>
    <row r="183" spans="1:21" ht="14.4" customHeight="1" x14ac:dyDescent="0.3">
      <c r="A183" s="695">
        <v>7</v>
      </c>
      <c r="B183" s="696" t="s">
        <v>1919</v>
      </c>
      <c r="C183" s="696">
        <v>89301074</v>
      </c>
      <c r="D183" s="697" t="s">
        <v>3083</v>
      </c>
      <c r="E183" s="698" t="s">
        <v>2081</v>
      </c>
      <c r="F183" s="696" t="s">
        <v>2067</v>
      </c>
      <c r="G183" s="696" t="s">
        <v>2608</v>
      </c>
      <c r="H183" s="696" t="s">
        <v>546</v>
      </c>
      <c r="I183" s="696" t="s">
        <v>2612</v>
      </c>
      <c r="J183" s="696" t="s">
        <v>2610</v>
      </c>
      <c r="K183" s="696" t="s">
        <v>2613</v>
      </c>
      <c r="L183" s="699">
        <v>3507.07</v>
      </c>
      <c r="M183" s="699">
        <v>10521.210000000001</v>
      </c>
      <c r="N183" s="696">
        <v>3</v>
      </c>
      <c r="O183" s="700"/>
      <c r="P183" s="699"/>
      <c r="Q183" s="701">
        <v>0</v>
      </c>
      <c r="R183" s="696"/>
      <c r="S183" s="701">
        <v>0</v>
      </c>
      <c r="T183" s="700"/>
      <c r="U183" s="702"/>
    </row>
    <row r="184" spans="1:21" ht="14.4" customHeight="1" x14ac:dyDescent="0.3">
      <c r="A184" s="695">
        <v>7</v>
      </c>
      <c r="B184" s="696" t="s">
        <v>1919</v>
      </c>
      <c r="C184" s="696">
        <v>89301074</v>
      </c>
      <c r="D184" s="697" t="s">
        <v>3083</v>
      </c>
      <c r="E184" s="698" t="s">
        <v>2081</v>
      </c>
      <c r="F184" s="696" t="s">
        <v>2067</v>
      </c>
      <c r="G184" s="696" t="s">
        <v>2608</v>
      </c>
      <c r="H184" s="696" t="s">
        <v>546</v>
      </c>
      <c r="I184" s="696" t="s">
        <v>2614</v>
      </c>
      <c r="J184" s="696" t="s">
        <v>2615</v>
      </c>
      <c r="K184" s="696" t="s">
        <v>2616</v>
      </c>
      <c r="L184" s="699">
        <v>474.91</v>
      </c>
      <c r="M184" s="699">
        <v>3799.28</v>
      </c>
      <c r="N184" s="696">
        <v>8</v>
      </c>
      <c r="O184" s="700"/>
      <c r="P184" s="699">
        <v>3799.28</v>
      </c>
      <c r="Q184" s="701">
        <v>1</v>
      </c>
      <c r="R184" s="696">
        <v>8</v>
      </c>
      <c r="S184" s="701">
        <v>1</v>
      </c>
      <c r="T184" s="700"/>
      <c r="U184" s="702"/>
    </row>
    <row r="185" spans="1:21" ht="14.4" customHeight="1" x14ac:dyDescent="0.3">
      <c r="A185" s="695">
        <v>7</v>
      </c>
      <c r="B185" s="696" t="s">
        <v>1919</v>
      </c>
      <c r="C185" s="696">
        <v>89301074</v>
      </c>
      <c r="D185" s="697" t="s">
        <v>3083</v>
      </c>
      <c r="E185" s="698" t="s">
        <v>2081</v>
      </c>
      <c r="F185" s="696" t="s">
        <v>2067</v>
      </c>
      <c r="G185" s="696" t="s">
        <v>2608</v>
      </c>
      <c r="H185" s="696" t="s">
        <v>546</v>
      </c>
      <c r="I185" s="696" t="s">
        <v>2617</v>
      </c>
      <c r="J185" s="696" t="s">
        <v>2618</v>
      </c>
      <c r="K185" s="696" t="s">
        <v>2619</v>
      </c>
      <c r="L185" s="699">
        <v>876.77</v>
      </c>
      <c r="M185" s="699">
        <v>8767.7000000000007</v>
      </c>
      <c r="N185" s="696">
        <v>10</v>
      </c>
      <c r="O185" s="700"/>
      <c r="P185" s="699">
        <v>8767.7000000000007</v>
      </c>
      <c r="Q185" s="701">
        <v>1</v>
      </c>
      <c r="R185" s="696">
        <v>10</v>
      </c>
      <c r="S185" s="701">
        <v>1</v>
      </c>
      <c r="T185" s="700"/>
      <c r="U185" s="702"/>
    </row>
    <row r="186" spans="1:21" ht="14.4" customHeight="1" x14ac:dyDescent="0.3">
      <c r="A186" s="695">
        <v>7</v>
      </c>
      <c r="B186" s="696" t="s">
        <v>1919</v>
      </c>
      <c r="C186" s="696">
        <v>89301074</v>
      </c>
      <c r="D186" s="697" t="s">
        <v>3083</v>
      </c>
      <c r="E186" s="698" t="s">
        <v>2081</v>
      </c>
      <c r="F186" s="696" t="s">
        <v>2067</v>
      </c>
      <c r="G186" s="696" t="s">
        <v>2608</v>
      </c>
      <c r="H186" s="696" t="s">
        <v>546</v>
      </c>
      <c r="I186" s="696" t="s">
        <v>2620</v>
      </c>
      <c r="J186" s="696" t="s">
        <v>2621</v>
      </c>
      <c r="K186" s="696" t="s">
        <v>2611</v>
      </c>
      <c r="L186" s="699">
        <v>0</v>
      </c>
      <c r="M186" s="699">
        <v>0</v>
      </c>
      <c r="N186" s="696">
        <v>4</v>
      </c>
      <c r="O186" s="700"/>
      <c r="P186" s="699"/>
      <c r="Q186" s="701"/>
      <c r="R186" s="696"/>
      <c r="S186" s="701">
        <v>0</v>
      </c>
      <c r="T186" s="700"/>
      <c r="U186" s="702"/>
    </row>
    <row r="187" spans="1:21" ht="14.4" customHeight="1" x14ac:dyDescent="0.3">
      <c r="A187" s="695">
        <v>7</v>
      </c>
      <c r="B187" s="696" t="s">
        <v>1919</v>
      </c>
      <c r="C187" s="696">
        <v>89301074</v>
      </c>
      <c r="D187" s="697" t="s">
        <v>3083</v>
      </c>
      <c r="E187" s="698" t="s">
        <v>2081</v>
      </c>
      <c r="F187" s="696" t="s">
        <v>2067</v>
      </c>
      <c r="G187" s="696" t="s">
        <v>2622</v>
      </c>
      <c r="H187" s="696" t="s">
        <v>546</v>
      </c>
      <c r="I187" s="696" t="s">
        <v>2623</v>
      </c>
      <c r="J187" s="696" t="s">
        <v>2624</v>
      </c>
      <c r="K187" s="696" t="s">
        <v>2625</v>
      </c>
      <c r="L187" s="699">
        <v>1163.02</v>
      </c>
      <c r="M187" s="699">
        <v>3489.06</v>
      </c>
      <c r="N187" s="696">
        <v>3</v>
      </c>
      <c r="O187" s="700">
        <v>1</v>
      </c>
      <c r="P187" s="699"/>
      <c r="Q187" s="701">
        <v>0</v>
      </c>
      <c r="R187" s="696"/>
      <c r="S187" s="701">
        <v>0</v>
      </c>
      <c r="T187" s="700"/>
      <c r="U187" s="702">
        <v>0</v>
      </c>
    </row>
    <row r="188" spans="1:21" ht="14.4" customHeight="1" x14ac:dyDescent="0.3">
      <c r="A188" s="695">
        <v>7</v>
      </c>
      <c r="B188" s="696" t="s">
        <v>1919</v>
      </c>
      <c r="C188" s="696">
        <v>89301074</v>
      </c>
      <c r="D188" s="697" t="s">
        <v>3083</v>
      </c>
      <c r="E188" s="698" t="s">
        <v>2081</v>
      </c>
      <c r="F188" s="696" t="s">
        <v>2067</v>
      </c>
      <c r="G188" s="696" t="s">
        <v>2622</v>
      </c>
      <c r="H188" s="696" t="s">
        <v>546</v>
      </c>
      <c r="I188" s="696" t="s">
        <v>2626</v>
      </c>
      <c r="J188" s="696" t="s">
        <v>2627</v>
      </c>
      <c r="K188" s="696" t="s">
        <v>2628</v>
      </c>
      <c r="L188" s="699">
        <v>2243.6799999999998</v>
      </c>
      <c r="M188" s="699">
        <v>20193.12</v>
      </c>
      <c r="N188" s="696">
        <v>9</v>
      </c>
      <c r="O188" s="700">
        <v>1</v>
      </c>
      <c r="P188" s="699">
        <v>2243.6799999999998</v>
      </c>
      <c r="Q188" s="701">
        <v>0.1111111111111111</v>
      </c>
      <c r="R188" s="696">
        <v>1</v>
      </c>
      <c r="S188" s="701">
        <v>0.1111111111111111</v>
      </c>
      <c r="T188" s="700"/>
      <c r="U188" s="702">
        <v>0</v>
      </c>
    </row>
    <row r="189" spans="1:21" ht="14.4" customHeight="1" x14ac:dyDescent="0.3">
      <c r="A189" s="695">
        <v>7</v>
      </c>
      <c r="B189" s="696" t="s">
        <v>1919</v>
      </c>
      <c r="C189" s="696">
        <v>89301074</v>
      </c>
      <c r="D189" s="697" t="s">
        <v>3083</v>
      </c>
      <c r="E189" s="698" t="s">
        <v>2081</v>
      </c>
      <c r="F189" s="696" t="s">
        <v>2067</v>
      </c>
      <c r="G189" s="696" t="s">
        <v>2622</v>
      </c>
      <c r="H189" s="696" t="s">
        <v>546</v>
      </c>
      <c r="I189" s="696" t="s">
        <v>2629</v>
      </c>
      <c r="J189" s="696" t="s">
        <v>2630</v>
      </c>
      <c r="K189" s="696" t="s">
        <v>2631</v>
      </c>
      <c r="L189" s="699">
        <v>3858.27</v>
      </c>
      <c r="M189" s="699">
        <v>69448.859999999986</v>
      </c>
      <c r="N189" s="696">
        <v>18</v>
      </c>
      <c r="O189" s="700">
        <v>1</v>
      </c>
      <c r="P189" s="699">
        <v>19291.349999999999</v>
      </c>
      <c r="Q189" s="701">
        <v>0.27777777777777779</v>
      </c>
      <c r="R189" s="696">
        <v>5</v>
      </c>
      <c r="S189" s="701">
        <v>0.27777777777777779</v>
      </c>
      <c r="T189" s="700">
        <v>1</v>
      </c>
      <c r="U189" s="702">
        <v>1</v>
      </c>
    </row>
    <row r="190" spans="1:21" ht="14.4" customHeight="1" x14ac:dyDescent="0.3">
      <c r="A190" s="695">
        <v>7</v>
      </c>
      <c r="B190" s="696" t="s">
        <v>1919</v>
      </c>
      <c r="C190" s="696">
        <v>89301074</v>
      </c>
      <c r="D190" s="697" t="s">
        <v>3083</v>
      </c>
      <c r="E190" s="698" t="s">
        <v>2081</v>
      </c>
      <c r="F190" s="696" t="s">
        <v>2067</v>
      </c>
      <c r="G190" s="696" t="s">
        <v>2622</v>
      </c>
      <c r="H190" s="696" t="s">
        <v>546</v>
      </c>
      <c r="I190" s="696" t="s">
        <v>2632</v>
      </c>
      <c r="J190" s="696" t="s">
        <v>2627</v>
      </c>
      <c r="K190" s="696" t="s">
        <v>2633</v>
      </c>
      <c r="L190" s="699">
        <v>0</v>
      </c>
      <c r="M190" s="699">
        <v>0</v>
      </c>
      <c r="N190" s="696">
        <v>2</v>
      </c>
      <c r="O190" s="700">
        <v>1</v>
      </c>
      <c r="P190" s="699"/>
      <c r="Q190" s="701"/>
      <c r="R190" s="696"/>
      <c r="S190" s="701">
        <v>0</v>
      </c>
      <c r="T190" s="700"/>
      <c r="U190" s="702">
        <v>0</v>
      </c>
    </row>
    <row r="191" spans="1:21" ht="14.4" customHeight="1" x14ac:dyDescent="0.3">
      <c r="A191" s="695">
        <v>7</v>
      </c>
      <c r="B191" s="696" t="s">
        <v>1919</v>
      </c>
      <c r="C191" s="696">
        <v>89301074</v>
      </c>
      <c r="D191" s="697" t="s">
        <v>3083</v>
      </c>
      <c r="E191" s="698" t="s">
        <v>2081</v>
      </c>
      <c r="F191" s="696" t="s">
        <v>2067</v>
      </c>
      <c r="G191" s="696" t="s">
        <v>2634</v>
      </c>
      <c r="H191" s="696" t="s">
        <v>546</v>
      </c>
      <c r="I191" s="696" t="s">
        <v>2635</v>
      </c>
      <c r="J191" s="696" t="s">
        <v>2636</v>
      </c>
      <c r="K191" s="696" t="s">
        <v>2637</v>
      </c>
      <c r="L191" s="699">
        <v>0</v>
      </c>
      <c r="M191" s="699">
        <v>0</v>
      </c>
      <c r="N191" s="696">
        <v>1</v>
      </c>
      <c r="O191" s="700">
        <v>0.5</v>
      </c>
      <c r="P191" s="699"/>
      <c r="Q191" s="701"/>
      <c r="R191" s="696"/>
      <c r="S191" s="701">
        <v>0</v>
      </c>
      <c r="T191" s="700"/>
      <c r="U191" s="702">
        <v>0</v>
      </c>
    </row>
    <row r="192" spans="1:21" ht="14.4" customHeight="1" x14ac:dyDescent="0.3">
      <c r="A192" s="695">
        <v>7</v>
      </c>
      <c r="B192" s="696" t="s">
        <v>1919</v>
      </c>
      <c r="C192" s="696">
        <v>89301074</v>
      </c>
      <c r="D192" s="697" t="s">
        <v>3083</v>
      </c>
      <c r="E192" s="698" t="s">
        <v>2081</v>
      </c>
      <c r="F192" s="696" t="s">
        <v>2067</v>
      </c>
      <c r="G192" s="696" t="s">
        <v>2638</v>
      </c>
      <c r="H192" s="696" t="s">
        <v>546</v>
      </c>
      <c r="I192" s="696" t="s">
        <v>2639</v>
      </c>
      <c r="J192" s="696" t="s">
        <v>2640</v>
      </c>
      <c r="K192" s="696" t="s">
        <v>2641</v>
      </c>
      <c r="L192" s="699">
        <v>22.88</v>
      </c>
      <c r="M192" s="699">
        <v>45.76</v>
      </c>
      <c r="N192" s="696">
        <v>2</v>
      </c>
      <c r="O192" s="700">
        <v>0.5</v>
      </c>
      <c r="P192" s="699">
        <v>45.76</v>
      </c>
      <c r="Q192" s="701">
        <v>1</v>
      </c>
      <c r="R192" s="696">
        <v>2</v>
      </c>
      <c r="S192" s="701">
        <v>1</v>
      </c>
      <c r="T192" s="700">
        <v>0.5</v>
      </c>
      <c r="U192" s="702">
        <v>1</v>
      </c>
    </row>
    <row r="193" spans="1:21" ht="14.4" customHeight="1" x14ac:dyDescent="0.3">
      <c r="A193" s="695">
        <v>7</v>
      </c>
      <c r="B193" s="696" t="s">
        <v>1919</v>
      </c>
      <c r="C193" s="696">
        <v>89301074</v>
      </c>
      <c r="D193" s="697" t="s">
        <v>3083</v>
      </c>
      <c r="E193" s="698" t="s">
        <v>2081</v>
      </c>
      <c r="F193" s="696" t="s">
        <v>2067</v>
      </c>
      <c r="G193" s="696" t="s">
        <v>2642</v>
      </c>
      <c r="H193" s="696" t="s">
        <v>1391</v>
      </c>
      <c r="I193" s="696" t="s">
        <v>2643</v>
      </c>
      <c r="J193" s="696" t="s">
        <v>2644</v>
      </c>
      <c r="K193" s="696" t="s">
        <v>2645</v>
      </c>
      <c r="L193" s="699">
        <v>1344.66</v>
      </c>
      <c r="M193" s="699">
        <v>8067.9600000000009</v>
      </c>
      <c r="N193" s="696">
        <v>6</v>
      </c>
      <c r="O193" s="700">
        <v>1</v>
      </c>
      <c r="P193" s="699"/>
      <c r="Q193" s="701">
        <v>0</v>
      </c>
      <c r="R193" s="696"/>
      <c r="S193" s="701">
        <v>0</v>
      </c>
      <c r="T193" s="700"/>
      <c r="U193" s="702">
        <v>0</v>
      </c>
    </row>
    <row r="194" spans="1:21" ht="14.4" customHeight="1" x14ac:dyDescent="0.3">
      <c r="A194" s="695">
        <v>7</v>
      </c>
      <c r="B194" s="696" t="s">
        <v>1919</v>
      </c>
      <c r="C194" s="696">
        <v>89301074</v>
      </c>
      <c r="D194" s="697" t="s">
        <v>3083</v>
      </c>
      <c r="E194" s="698" t="s">
        <v>2081</v>
      </c>
      <c r="F194" s="696" t="s">
        <v>2067</v>
      </c>
      <c r="G194" s="696" t="s">
        <v>2642</v>
      </c>
      <c r="H194" s="696" t="s">
        <v>1391</v>
      </c>
      <c r="I194" s="696" t="s">
        <v>2646</v>
      </c>
      <c r="J194" s="696" t="s">
        <v>2647</v>
      </c>
      <c r="K194" s="696" t="s">
        <v>2648</v>
      </c>
      <c r="L194" s="699">
        <v>1793.46</v>
      </c>
      <c r="M194" s="699">
        <v>8967.2999999999993</v>
      </c>
      <c r="N194" s="696">
        <v>5</v>
      </c>
      <c r="O194" s="700">
        <v>1.5</v>
      </c>
      <c r="P194" s="699">
        <v>1793.46</v>
      </c>
      <c r="Q194" s="701">
        <v>0.2</v>
      </c>
      <c r="R194" s="696">
        <v>1</v>
      </c>
      <c r="S194" s="701">
        <v>0.2</v>
      </c>
      <c r="T194" s="700">
        <v>0.5</v>
      </c>
      <c r="U194" s="702">
        <v>0.33333333333333331</v>
      </c>
    </row>
    <row r="195" spans="1:21" ht="14.4" customHeight="1" x14ac:dyDescent="0.3">
      <c r="A195" s="695">
        <v>7</v>
      </c>
      <c r="B195" s="696" t="s">
        <v>1919</v>
      </c>
      <c r="C195" s="696">
        <v>89301074</v>
      </c>
      <c r="D195" s="697" t="s">
        <v>3083</v>
      </c>
      <c r="E195" s="698" t="s">
        <v>2081</v>
      </c>
      <c r="F195" s="696" t="s">
        <v>2067</v>
      </c>
      <c r="G195" s="696" t="s">
        <v>2186</v>
      </c>
      <c r="H195" s="696" t="s">
        <v>1391</v>
      </c>
      <c r="I195" s="696" t="s">
        <v>2649</v>
      </c>
      <c r="J195" s="696" t="s">
        <v>2650</v>
      </c>
      <c r="K195" s="696" t="s">
        <v>2651</v>
      </c>
      <c r="L195" s="699">
        <v>104.19</v>
      </c>
      <c r="M195" s="699">
        <v>208.38</v>
      </c>
      <c r="N195" s="696">
        <v>2</v>
      </c>
      <c r="O195" s="700">
        <v>0.5</v>
      </c>
      <c r="P195" s="699"/>
      <c r="Q195" s="701">
        <v>0</v>
      </c>
      <c r="R195" s="696"/>
      <c r="S195" s="701">
        <v>0</v>
      </c>
      <c r="T195" s="700"/>
      <c r="U195" s="702">
        <v>0</v>
      </c>
    </row>
    <row r="196" spans="1:21" ht="14.4" customHeight="1" x14ac:dyDescent="0.3">
      <c r="A196" s="695">
        <v>7</v>
      </c>
      <c r="B196" s="696" t="s">
        <v>1919</v>
      </c>
      <c r="C196" s="696">
        <v>89301074</v>
      </c>
      <c r="D196" s="697" t="s">
        <v>3083</v>
      </c>
      <c r="E196" s="698" t="s">
        <v>2081</v>
      </c>
      <c r="F196" s="696" t="s">
        <v>2067</v>
      </c>
      <c r="G196" s="696" t="s">
        <v>2347</v>
      </c>
      <c r="H196" s="696" t="s">
        <v>546</v>
      </c>
      <c r="I196" s="696" t="s">
        <v>2652</v>
      </c>
      <c r="J196" s="696" t="s">
        <v>2653</v>
      </c>
      <c r="K196" s="696" t="s">
        <v>2654</v>
      </c>
      <c r="L196" s="699">
        <v>0</v>
      </c>
      <c r="M196" s="699">
        <v>0</v>
      </c>
      <c r="N196" s="696">
        <v>8</v>
      </c>
      <c r="O196" s="700">
        <v>2</v>
      </c>
      <c r="P196" s="699">
        <v>0</v>
      </c>
      <c r="Q196" s="701"/>
      <c r="R196" s="696">
        <v>6</v>
      </c>
      <c r="S196" s="701">
        <v>0.75</v>
      </c>
      <c r="T196" s="700">
        <v>2</v>
      </c>
      <c r="U196" s="702">
        <v>1</v>
      </c>
    </row>
    <row r="197" spans="1:21" ht="14.4" customHeight="1" x14ac:dyDescent="0.3">
      <c r="A197" s="695">
        <v>7</v>
      </c>
      <c r="B197" s="696" t="s">
        <v>1919</v>
      </c>
      <c r="C197" s="696">
        <v>89301074</v>
      </c>
      <c r="D197" s="697" t="s">
        <v>3083</v>
      </c>
      <c r="E197" s="698" t="s">
        <v>2081</v>
      </c>
      <c r="F197" s="696" t="s">
        <v>2067</v>
      </c>
      <c r="G197" s="696" t="s">
        <v>2347</v>
      </c>
      <c r="H197" s="696" t="s">
        <v>546</v>
      </c>
      <c r="I197" s="696" t="s">
        <v>2655</v>
      </c>
      <c r="J197" s="696" t="s">
        <v>2656</v>
      </c>
      <c r="K197" s="696" t="s">
        <v>2657</v>
      </c>
      <c r="L197" s="699">
        <v>0</v>
      </c>
      <c r="M197" s="699">
        <v>0</v>
      </c>
      <c r="N197" s="696">
        <v>4</v>
      </c>
      <c r="O197" s="700">
        <v>1</v>
      </c>
      <c r="P197" s="699"/>
      <c r="Q197" s="701"/>
      <c r="R197" s="696"/>
      <c r="S197" s="701">
        <v>0</v>
      </c>
      <c r="T197" s="700"/>
      <c r="U197" s="702">
        <v>0</v>
      </c>
    </row>
    <row r="198" spans="1:21" ht="14.4" customHeight="1" x14ac:dyDescent="0.3">
      <c r="A198" s="695">
        <v>7</v>
      </c>
      <c r="B198" s="696" t="s">
        <v>1919</v>
      </c>
      <c r="C198" s="696">
        <v>89301074</v>
      </c>
      <c r="D198" s="697" t="s">
        <v>3083</v>
      </c>
      <c r="E198" s="698" t="s">
        <v>2081</v>
      </c>
      <c r="F198" s="696" t="s">
        <v>2067</v>
      </c>
      <c r="G198" s="696" t="s">
        <v>2347</v>
      </c>
      <c r="H198" s="696" t="s">
        <v>546</v>
      </c>
      <c r="I198" s="696" t="s">
        <v>2658</v>
      </c>
      <c r="J198" s="696" t="s">
        <v>2659</v>
      </c>
      <c r="K198" s="696" t="s">
        <v>2660</v>
      </c>
      <c r="L198" s="699">
        <v>0</v>
      </c>
      <c r="M198" s="699">
        <v>0</v>
      </c>
      <c r="N198" s="696">
        <v>4</v>
      </c>
      <c r="O198" s="700">
        <v>1</v>
      </c>
      <c r="P198" s="699">
        <v>0</v>
      </c>
      <c r="Q198" s="701"/>
      <c r="R198" s="696">
        <v>4</v>
      </c>
      <c r="S198" s="701">
        <v>1</v>
      </c>
      <c r="T198" s="700">
        <v>1</v>
      </c>
      <c r="U198" s="702">
        <v>1</v>
      </c>
    </row>
    <row r="199" spans="1:21" ht="14.4" customHeight="1" x14ac:dyDescent="0.3">
      <c r="A199" s="695">
        <v>7</v>
      </c>
      <c r="B199" s="696" t="s">
        <v>1919</v>
      </c>
      <c r="C199" s="696">
        <v>89301074</v>
      </c>
      <c r="D199" s="697" t="s">
        <v>3083</v>
      </c>
      <c r="E199" s="698" t="s">
        <v>2081</v>
      </c>
      <c r="F199" s="696" t="s">
        <v>2067</v>
      </c>
      <c r="G199" s="696" t="s">
        <v>2661</v>
      </c>
      <c r="H199" s="696" t="s">
        <v>546</v>
      </c>
      <c r="I199" s="696" t="s">
        <v>722</v>
      </c>
      <c r="J199" s="696" t="s">
        <v>723</v>
      </c>
      <c r="K199" s="696" t="s">
        <v>2662</v>
      </c>
      <c r="L199" s="699">
        <v>110.66</v>
      </c>
      <c r="M199" s="699">
        <v>331.98</v>
      </c>
      <c r="N199" s="696">
        <v>3</v>
      </c>
      <c r="O199" s="700">
        <v>0.5</v>
      </c>
      <c r="P199" s="699"/>
      <c r="Q199" s="701">
        <v>0</v>
      </c>
      <c r="R199" s="696"/>
      <c r="S199" s="701">
        <v>0</v>
      </c>
      <c r="T199" s="700"/>
      <c r="U199" s="702">
        <v>0</v>
      </c>
    </row>
    <row r="200" spans="1:21" ht="14.4" customHeight="1" x14ac:dyDescent="0.3">
      <c r="A200" s="695">
        <v>7</v>
      </c>
      <c r="B200" s="696" t="s">
        <v>1919</v>
      </c>
      <c r="C200" s="696">
        <v>89301074</v>
      </c>
      <c r="D200" s="697" t="s">
        <v>3083</v>
      </c>
      <c r="E200" s="698" t="s">
        <v>2081</v>
      </c>
      <c r="F200" s="696" t="s">
        <v>2067</v>
      </c>
      <c r="G200" s="696" t="s">
        <v>2193</v>
      </c>
      <c r="H200" s="696" t="s">
        <v>546</v>
      </c>
      <c r="I200" s="696" t="s">
        <v>2663</v>
      </c>
      <c r="J200" s="696" t="s">
        <v>2664</v>
      </c>
      <c r="K200" s="696" t="s">
        <v>2346</v>
      </c>
      <c r="L200" s="699">
        <v>0</v>
      </c>
      <c r="M200" s="699">
        <v>0</v>
      </c>
      <c r="N200" s="696">
        <v>3</v>
      </c>
      <c r="O200" s="700">
        <v>1</v>
      </c>
      <c r="P200" s="699"/>
      <c r="Q200" s="701"/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7</v>
      </c>
      <c r="B201" s="696" t="s">
        <v>1919</v>
      </c>
      <c r="C201" s="696">
        <v>89301074</v>
      </c>
      <c r="D201" s="697" t="s">
        <v>3083</v>
      </c>
      <c r="E201" s="698" t="s">
        <v>2081</v>
      </c>
      <c r="F201" s="696" t="s">
        <v>2067</v>
      </c>
      <c r="G201" s="696" t="s">
        <v>2193</v>
      </c>
      <c r="H201" s="696" t="s">
        <v>1391</v>
      </c>
      <c r="I201" s="696" t="s">
        <v>2665</v>
      </c>
      <c r="J201" s="696" t="s">
        <v>2666</v>
      </c>
      <c r="K201" s="696" t="s">
        <v>2667</v>
      </c>
      <c r="L201" s="699">
        <v>32.74</v>
      </c>
      <c r="M201" s="699">
        <v>130.96</v>
      </c>
      <c r="N201" s="696">
        <v>4</v>
      </c>
      <c r="O201" s="700">
        <v>1</v>
      </c>
      <c r="P201" s="699"/>
      <c r="Q201" s="701">
        <v>0</v>
      </c>
      <c r="R201" s="696"/>
      <c r="S201" s="701">
        <v>0</v>
      </c>
      <c r="T201" s="700"/>
      <c r="U201" s="702">
        <v>0</v>
      </c>
    </row>
    <row r="202" spans="1:21" ht="14.4" customHeight="1" x14ac:dyDescent="0.3">
      <c r="A202" s="695">
        <v>7</v>
      </c>
      <c r="B202" s="696" t="s">
        <v>1919</v>
      </c>
      <c r="C202" s="696">
        <v>89301074</v>
      </c>
      <c r="D202" s="697" t="s">
        <v>3083</v>
      </c>
      <c r="E202" s="698" t="s">
        <v>2081</v>
      </c>
      <c r="F202" s="696" t="s">
        <v>2067</v>
      </c>
      <c r="G202" s="696" t="s">
        <v>2193</v>
      </c>
      <c r="H202" s="696" t="s">
        <v>1391</v>
      </c>
      <c r="I202" s="696" t="s">
        <v>2668</v>
      </c>
      <c r="J202" s="696" t="s">
        <v>2669</v>
      </c>
      <c r="K202" s="696" t="s">
        <v>2196</v>
      </c>
      <c r="L202" s="699">
        <v>147.36000000000001</v>
      </c>
      <c r="M202" s="699">
        <v>3684</v>
      </c>
      <c r="N202" s="696">
        <v>25</v>
      </c>
      <c r="O202" s="700">
        <v>4</v>
      </c>
      <c r="P202" s="699"/>
      <c r="Q202" s="701">
        <v>0</v>
      </c>
      <c r="R202" s="696"/>
      <c r="S202" s="701">
        <v>0</v>
      </c>
      <c r="T202" s="700"/>
      <c r="U202" s="702">
        <v>0</v>
      </c>
    </row>
    <row r="203" spans="1:21" ht="14.4" customHeight="1" x14ac:dyDescent="0.3">
      <c r="A203" s="695">
        <v>7</v>
      </c>
      <c r="B203" s="696" t="s">
        <v>1919</v>
      </c>
      <c r="C203" s="696">
        <v>89301074</v>
      </c>
      <c r="D203" s="697" t="s">
        <v>3083</v>
      </c>
      <c r="E203" s="698" t="s">
        <v>2081</v>
      </c>
      <c r="F203" s="696" t="s">
        <v>2067</v>
      </c>
      <c r="G203" s="696" t="s">
        <v>2193</v>
      </c>
      <c r="H203" s="696" t="s">
        <v>1391</v>
      </c>
      <c r="I203" s="696" t="s">
        <v>2353</v>
      </c>
      <c r="J203" s="696" t="s">
        <v>2354</v>
      </c>
      <c r="K203" s="696" t="s">
        <v>2337</v>
      </c>
      <c r="L203" s="699">
        <v>196.46</v>
      </c>
      <c r="M203" s="699">
        <v>1375.22</v>
      </c>
      <c r="N203" s="696">
        <v>7</v>
      </c>
      <c r="O203" s="700">
        <v>1</v>
      </c>
      <c r="P203" s="699"/>
      <c r="Q203" s="701">
        <v>0</v>
      </c>
      <c r="R203" s="696"/>
      <c r="S203" s="701">
        <v>0</v>
      </c>
      <c r="T203" s="700"/>
      <c r="U203" s="702">
        <v>0</v>
      </c>
    </row>
    <row r="204" spans="1:21" ht="14.4" customHeight="1" x14ac:dyDescent="0.3">
      <c r="A204" s="695">
        <v>7</v>
      </c>
      <c r="B204" s="696" t="s">
        <v>1919</v>
      </c>
      <c r="C204" s="696">
        <v>89301074</v>
      </c>
      <c r="D204" s="697" t="s">
        <v>3083</v>
      </c>
      <c r="E204" s="698" t="s">
        <v>2081</v>
      </c>
      <c r="F204" s="696" t="s">
        <v>2067</v>
      </c>
      <c r="G204" s="696" t="s">
        <v>2193</v>
      </c>
      <c r="H204" s="696" t="s">
        <v>1391</v>
      </c>
      <c r="I204" s="696" t="s">
        <v>2670</v>
      </c>
      <c r="J204" s="696" t="s">
        <v>2671</v>
      </c>
      <c r="K204" s="696" t="s">
        <v>2346</v>
      </c>
      <c r="L204" s="699">
        <v>98.23</v>
      </c>
      <c r="M204" s="699">
        <v>589.38</v>
      </c>
      <c r="N204" s="696">
        <v>6</v>
      </c>
      <c r="O204" s="700">
        <v>1</v>
      </c>
      <c r="P204" s="699">
        <v>589.38</v>
      </c>
      <c r="Q204" s="701">
        <v>1</v>
      </c>
      <c r="R204" s="696">
        <v>6</v>
      </c>
      <c r="S204" s="701">
        <v>1</v>
      </c>
      <c r="T204" s="700">
        <v>1</v>
      </c>
      <c r="U204" s="702">
        <v>1</v>
      </c>
    </row>
    <row r="205" spans="1:21" ht="14.4" customHeight="1" x14ac:dyDescent="0.3">
      <c r="A205" s="695">
        <v>7</v>
      </c>
      <c r="B205" s="696" t="s">
        <v>1919</v>
      </c>
      <c r="C205" s="696">
        <v>89301074</v>
      </c>
      <c r="D205" s="697" t="s">
        <v>3083</v>
      </c>
      <c r="E205" s="698" t="s">
        <v>2081</v>
      </c>
      <c r="F205" s="696" t="s">
        <v>2067</v>
      </c>
      <c r="G205" s="696" t="s">
        <v>2193</v>
      </c>
      <c r="H205" s="696" t="s">
        <v>1391</v>
      </c>
      <c r="I205" s="696" t="s">
        <v>2672</v>
      </c>
      <c r="J205" s="696" t="s">
        <v>2671</v>
      </c>
      <c r="K205" s="696" t="s">
        <v>2673</v>
      </c>
      <c r="L205" s="699">
        <v>163.72999999999999</v>
      </c>
      <c r="M205" s="699">
        <v>163.72999999999999</v>
      </c>
      <c r="N205" s="696">
        <v>1</v>
      </c>
      <c r="O205" s="700">
        <v>1</v>
      </c>
      <c r="P205" s="699"/>
      <c r="Q205" s="701">
        <v>0</v>
      </c>
      <c r="R205" s="696"/>
      <c r="S205" s="701">
        <v>0</v>
      </c>
      <c r="T205" s="700"/>
      <c r="U205" s="702">
        <v>0</v>
      </c>
    </row>
    <row r="206" spans="1:21" ht="14.4" customHeight="1" x14ac:dyDescent="0.3">
      <c r="A206" s="695">
        <v>7</v>
      </c>
      <c r="B206" s="696" t="s">
        <v>1919</v>
      </c>
      <c r="C206" s="696">
        <v>89301074</v>
      </c>
      <c r="D206" s="697" t="s">
        <v>3083</v>
      </c>
      <c r="E206" s="698" t="s">
        <v>2081</v>
      </c>
      <c r="F206" s="696" t="s">
        <v>2067</v>
      </c>
      <c r="G206" s="696" t="s">
        <v>2193</v>
      </c>
      <c r="H206" s="696" t="s">
        <v>1391</v>
      </c>
      <c r="I206" s="696" t="s">
        <v>2674</v>
      </c>
      <c r="J206" s="696" t="s">
        <v>2666</v>
      </c>
      <c r="K206" s="696" t="s">
        <v>2675</v>
      </c>
      <c r="L206" s="699">
        <v>314.33999999999997</v>
      </c>
      <c r="M206" s="699">
        <v>314.33999999999997</v>
      </c>
      <c r="N206" s="696">
        <v>1</v>
      </c>
      <c r="O206" s="700"/>
      <c r="P206" s="699">
        <v>314.33999999999997</v>
      </c>
      <c r="Q206" s="701">
        <v>1</v>
      </c>
      <c r="R206" s="696">
        <v>1</v>
      </c>
      <c r="S206" s="701">
        <v>1</v>
      </c>
      <c r="T206" s="700"/>
      <c r="U206" s="702"/>
    </row>
    <row r="207" spans="1:21" ht="14.4" customHeight="1" x14ac:dyDescent="0.3">
      <c r="A207" s="695">
        <v>7</v>
      </c>
      <c r="B207" s="696" t="s">
        <v>1919</v>
      </c>
      <c r="C207" s="696">
        <v>89301074</v>
      </c>
      <c r="D207" s="697" t="s">
        <v>3083</v>
      </c>
      <c r="E207" s="698" t="s">
        <v>2081</v>
      </c>
      <c r="F207" s="696" t="s">
        <v>2067</v>
      </c>
      <c r="G207" s="696" t="s">
        <v>2197</v>
      </c>
      <c r="H207" s="696" t="s">
        <v>546</v>
      </c>
      <c r="I207" s="696" t="s">
        <v>2355</v>
      </c>
      <c r="J207" s="696" t="s">
        <v>2356</v>
      </c>
      <c r="K207" s="696" t="s">
        <v>2357</v>
      </c>
      <c r="L207" s="699">
        <v>0</v>
      </c>
      <c r="M207" s="699">
        <v>0</v>
      </c>
      <c r="N207" s="696">
        <v>3</v>
      </c>
      <c r="O207" s="700">
        <v>0.5</v>
      </c>
      <c r="P207" s="699"/>
      <c r="Q207" s="701"/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7</v>
      </c>
      <c r="B208" s="696" t="s">
        <v>1919</v>
      </c>
      <c r="C208" s="696">
        <v>89301074</v>
      </c>
      <c r="D208" s="697" t="s">
        <v>3083</v>
      </c>
      <c r="E208" s="698" t="s">
        <v>2081</v>
      </c>
      <c r="F208" s="696" t="s">
        <v>2067</v>
      </c>
      <c r="G208" s="696" t="s">
        <v>2197</v>
      </c>
      <c r="H208" s="696" t="s">
        <v>546</v>
      </c>
      <c r="I208" s="696" t="s">
        <v>2198</v>
      </c>
      <c r="J208" s="696" t="s">
        <v>2199</v>
      </c>
      <c r="K208" s="696" t="s">
        <v>2200</v>
      </c>
      <c r="L208" s="699">
        <v>154.33000000000001</v>
      </c>
      <c r="M208" s="699">
        <v>308.66000000000003</v>
      </c>
      <c r="N208" s="696">
        <v>2</v>
      </c>
      <c r="O208" s="700">
        <v>1</v>
      </c>
      <c r="P208" s="699"/>
      <c r="Q208" s="701">
        <v>0</v>
      </c>
      <c r="R208" s="696"/>
      <c r="S208" s="701">
        <v>0</v>
      </c>
      <c r="T208" s="700"/>
      <c r="U208" s="702">
        <v>0</v>
      </c>
    </row>
    <row r="209" spans="1:21" ht="14.4" customHeight="1" x14ac:dyDescent="0.3">
      <c r="A209" s="695">
        <v>7</v>
      </c>
      <c r="B209" s="696" t="s">
        <v>1919</v>
      </c>
      <c r="C209" s="696">
        <v>89301074</v>
      </c>
      <c r="D209" s="697" t="s">
        <v>3083</v>
      </c>
      <c r="E209" s="698" t="s">
        <v>2081</v>
      </c>
      <c r="F209" s="696" t="s">
        <v>2067</v>
      </c>
      <c r="G209" s="696" t="s">
        <v>2197</v>
      </c>
      <c r="H209" s="696" t="s">
        <v>546</v>
      </c>
      <c r="I209" s="696" t="s">
        <v>2676</v>
      </c>
      <c r="J209" s="696" t="s">
        <v>2677</v>
      </c>
      <c r="K209" s="696" t="s">
        <v>2200</v>
      </c>
      <c r="L209" s="699">
        <v>60.97</v>
      </c>
      <c r="M209" s="699">
        <v>182.91</v>
      </c>
      <c r="N209" s="696">
        <v>3</v>
      </c>
      <c r="O209" s="700">
        <v>1.5</v>
      </c>
      <c r="P209" s="699">
        <v>182.91</v>
      </c>
      <c r="Q209" s="701">
        <v>1</v>
      </c>
      <c r="R209" s="696">
        <v>3</v>
      </c>
      <c r="S209" s="701">
        <v>1</v>
      </c>
      <c r="T209" s="700">
        <v>1.5</v>
      </c>
      <c r="U209" s="702">
        <v>1</v>
      </c>
    </row>
    <row r="210" spans="1:21" ht="14.4" customHeight="1" x14ac:dyDescent="0.3">
      <c r="A210" s="695">
        <v>7</v>
      </c>
      <c r="B210" s="696" t="s">
        <v>1919</v>
      </c>
      <c r="C210" s="696">
        <v>89301074</v>
      </c>
      <c r="D210" s="697" t="s">
        <v>3083</v>
      </c>
      <c r="E210" s="698" t="s">
        <v>2081</v>
      </c>
      <c r="F210" s="696" t="s">
        <v>2067</v>
      </c>
      <c r="G210" s="696" t="s">
        <v>2205</v>
      </c>
      <c r="H210" s="696" t="s">
        <v>1391</v>
      </c>
      <c r="I210" s="696" t="s">
        <v>2678</v>
      </c>
      <c r="J210" s="696" t="s">
        <v>2207</v>
      </c>
      <c r="K210" s="696" t="s">
        <v>2679</v>
      </c>
      <c r="L210" s="699">
        <v>0</v>
      </c>
      <c r="M210" s="699">
        <v>0</v>
      </c>
      <c r="N210" s="696">
        <v>1</v>
      </c>
      <c r="O210" s="700"/>
      <c r="P210" s="699"/>
      <c r="Q210" s="701"/>
      <c r="R210" s="696"/>
      <c r="S210" s="701">
        <v>0</v>
      </c>
      <c r="T210" s="700"/>
      <c r="U210" s="702"/>
    </row>
    <row r="211" spans="1:21" ht="14.4" customHeight="1" x14ac:dyDescent="0.3">
      <c r="A211" s="695">
        <v>7</v>
      </c>
      <c r="B211" s="696" t="s">
        <v>1919</v>
      </c>
      <c r="C211" s="696">
        <v>89301074</v>
      </c>
      <c r="D211" s="697" t="s">
        <v>3083</v>
      </c>
      <c r="E211" s="698" t="s">
        <v>2081</v>
      </c>
      <c r="F211" s="696" t="s">
        <v>2067</v>
      </c>
      <c r="G211" s="696" t="s">
        <v>2126</v>
      </c>
      <c r="H211" s="696" t="s">
        <v>546</v>
      </c>
      <c r="I211" s="696" t="s">
        <v>2680</v>
      </c>
      <c r="J211" s="696" t="s">
        <v>2440</v>
      </c>
      <c r="K211" s="696" t="s">
        <v>2360</v>
      </c>
      <c r="L211" s="699">
        <v>0</v>
      </c>
      <c r="M211" s="699">
        <v>0</v>
      </c>
      <c r="N211" s="696">
        <v>1</v>
      </c>
      <c r="O211" s="700">
        <v>0.5</v>
      </c>
      <c r="P211" s="699">
        <v>0</v>
      </c>
      <c r="Q211" s="701"/>
      <c r="R211" s="696">
        <v>1</v>
      </c>
      <c r="S211" s="701">
        <v>1</v>
      </c>
      <c r="T211" s="700">
        <v>0.5</v>
      </c>
      <c r="U211" s="702">
        <v>1</v>
      </c>
    </row>
    <row r="212" spans="1:21" ht="14.4" customHeight="1" x14ac:dyDescent="0.3">
      <c r="A212" s="695">
        <v>7</v>
      </c>
      <c r="B212" s="696" t="s">
        <v>1919</v>
      </c>
      <c r="C212" s="696">
        <v>89301074</v>
      </c>
      <c r="D212" s="697" t="s">
        <v>3083</v>
      </c>
      <c r="E212" s="698" t="s">
        <v>2081</v>
      </c>
      <c r="F212" s="696" t="s">
        <v>2067</v>
      </c>
      <c r="G212" s="696" t="s">
        <v>2126</v>
      </c>
      <c r="H212" s="696" t="s">
        <v>546</v>
      </c>
      <c r="I212" s="696" t="s">
        <v>2439</v>
      </c>
      <c r="J212" s="696" t="s">
        <v>2440</v>
      </c>
      <c r="K212" s="696" t="s">
        <v>2307</v>
      </c>
      <c r="L212" s="699">
        <v>0</v>
      </c>
      <c r="M212" s="699">
        <v>0</v>
      </c>
      <c r="N212" s="696">
        <v>1</v>
      </c>
      <c r="O212" s="700">
        <v>1</v>
      </c>
      <c r="P212" s="699">
        <v>0</v>
      </c>
      <c r="Q212" s="701"/>
      <c r="R212" s="696">
        <v>1</v>
      </c>
      <c r="S212" s="701">
        <v>1</v>
      </c>
      <c r="T212" s="700">
        <v>1</v>
      </c>
      <c r="U212" s="702">
        <v>1</v>
      </c>
    </row>
    <row r="213" spans="1:21" ht="14.4" customHeight="1" x14ac:dyDescent="0.3">
      <c r="A213" s="695">
        <v>7</v>
      </c>
      <c r="B213" s="696" t="s">
        <v>1919</v>
      </c>
      <c r="C213" s="696">
        <v>89301074</v>
      </c>
      <c r="D213" s="697" t="s">
        <v>3083</v>
      </c>
      <c r="E213" s="698" t="s">
        <v>2081</v>
      </c>
      <c r="F213" s="696" t="s">
        <v>2067</v>
      </c>
      <c r="G213" s="696" t="s">
        <v>2681</v>
      </c>
      <c r="H213" s="696" t="s">
        <v>546</v>
      </c>
      <c r="I213" s="696" t="s">
        <v>2682</v>
      </c>
      <c r="J213" s="696" t="s">
        <v>2683</v>
      </c>
      <c r="K213" s="696" t="s">
        <v>2684</v>
      </c>
      <c r="L213" s="699">
        <v>238.94</v>
      </c>
      <c r="M213" s="699">
        <v>238.94</v>
      </c>
      <c r="N213" s="696">
        <v>1</v>
      </c>
      <c r="O213" s="700">
        <v>0.5</v>
      </c>
      <c r="P213" s="699"/>
      <c r="Q213" s="701">
        <v>0</v>
      </c>
      <c r="R213" s="696"/>
      <c r="S213" s="701">
        <v>0</v>
      </c>
      <c r="T213" s="700"/>
      <c r="U213" s="702">
        <v>0</v>
      </c>
    </row>
    <row r="214" spans="1:21" ht="14.4" customHeight="1" x14ac:dyDescent="0.3">
      <c r="A214" s="695">
        <v>7</v>
      </c>
      <c r="B214" s="696" t="s">
        <v>1919</v>
      </c>
      <c r="C214" s="696">
        <v>89301074</v>
      </c>
      <c r="D214" s="697" t="s">
        <v>3083</v>
      </c>
      <c r="E214" s="698" t="s">
        <v>2082</v>
      </c>
      <c r="F214" s="696" t="s">
        <v>2067</v>
      </c>
      <c r="G214" s="696" t="s">
        <v>2489</v>
      </c>
      <c r="H214" s="696" t="s">
        <v>546</v>
      </c>
      <c r="I214" s="696" t="s">
        <v>2490</v>
      </c>
      <c r="J214" s="696" t="s">
        <v>2491</v>
      </c>
      <c r="K214" s="696" t="s">
        <v>2492</v>
      </c>
      <c r="L214" s="699">
        <v>35.409999999999997</v>
      </c>
      <c r="M214" s="699">
        <v>460.32999999999993</v>
      </c>
      <c r="N214" s="696">
        <v>13</v>
      </c>
      <c r="O214" s="700">
        <v>4.5</v>
      </c>
      <c r="P214" s="699">
        <v>212.45999999999998</v>
      </c>
      <c r="Q214" s="701">
        <v>0.46153846153846156</v>
      </c>
      <c r="R214" s="696">
        <v>6</v>
      </c>
      <c r="S214" s="701">
        <v>0.46153846153846156</v>
      </c>
      <c r="T214" s="700">
        <v>2.5</v>
      </c>
      <c r="U214" s="702">
        <v>0.55555555555555558</v>
      </c>
    </row>
    <row r="215" spans="1:21" ht="14.4" customHeight="1" x14ac:dyDescent="0.3">
      <c r="A215" s="695">
        <v>7</v>
      </c>
      <c r="B215" s="696" t="s">
        <v>1919</v>
      </c>
      <c r="C215" s="696">
        <v>89301074</v>
      </c>
      <c r="D215" s="697" t="s">
        <v>3083</v>
      </c>
      <c r="E215" s="698" t="s">
        <v>2082</v>
      </c>
      <c r="F215" s="696" t="s">
        <v>2067</v>
      </c>
      <c r="G215" s="696" t="s">
        <v>2322</v>
      </c>
      <c r="H215" s="696" t="s">
        <v>546</v>
      </c>
      <c r="I215" s="696" t="s">
        <v>2323</v>
      </c>
      <c r="J215" s="696" t="s">
        <v>2324</v>
      </c>
      <c r="K215" s="696" t="s">
        <v>2325</v>
      </c>
      <c r="L215" s="699">
        <v>53.77</v>
      </c>
      <c r="M215" s="699">
        <v>215.08</v>
      </c>
      <c r="N215" s="696">
        <v>4</v>
      </c>
      <c r="O215" s="700">
        <v>2</v>
      </c>
      <c r="P215" s="699">
        <v>107.54</v>
      </c>
      <c r="Q215" s="701">
        <v>0.5</v>
      </c>
      <c r="R215" s="696">
        <v>2</v>
      </c>
      <c r="S215" s="701">
        <v>0.5</v>
      </c>
      <c r="T215" s="700">
        <v>1</v>
      </c>
      <c r="U215" s="702">
        <v>0.5</v>
      </c>
    </row>
    <row r="216" spans="1:21" ht="14.4" customHeight="1" x14ac:dyDescent="0.3">
      <c r="A216" s="695">
        <v>7</v>
      </c>
      <c r="B216" s="696" t="s">
        <v>1919</v>
      </c>
      <c r="C216" s="696">
        <v>89301074</v>
      </c>
      <c r="D216" s="697" t="s">
        <v>3083</v>
      </c>
      <c r="E216" s="698" t="s">
        <v>2082</v>
      </c>
      <c r="F216" s="696" t="s">
        <v>2067</v>
      </c>
      <c r="G216" s="696" t="s">
        <v>2322</v>
      </c>
      <c r="H216" s="696" t="s">
        <v>546</v>
      </c>
      <c r="I216" s="696" t="s">
        <v>2685</v>
      </c>
      <c r="J216" s="696" t="s">
        <v>2324</v>
      </c>
      <c r="K216" s="696" t="s">
        <v>2686</v>
      </c>
      <c r="L216" s="699">
        <v>0</v>
      </c>
      <c r="M216" s="699">
        <v>0</v>
      </c>
      <c r="N216" s="696">
        <v>1</v>
      </c>
      <c r="O216" s="700">
        <v>1</v>
      </c>
      <c r="P216" s="699">
        <v>0</v>
      </c>
      <c r="Q216" s="701"/>
      <c r="R216" s="696">
        <v>1</v>
      </c>
      <c r="S216" s="701">
        <v>1</v>
      </c>
      <c r="T216" s="700">
        <v>1</v>
      </c>
      <c r="U216" s="702">
        <v>1</v>
      </c>
    </row>
    <row r="217" spans="1:21" ht="14.4" customHeight="1" x14ac:dyDescent="0.3">
      <c r="A217" s="695">
        <v>7</v>
      </c>
      <c r="B217" s="696" t="s">
        <v>1919</v>
      </c>
      <c r="C217" s="696">
        <v>89301074</v>
      </c>
      <c r="D217" s="697" t="s">
        <v>3083</v>
      </c>
      <c r="E217" s="698" t="s">
        <v>2082</v>
      </c>
      <c r="F217" s="696" t="s">
        <v>2067</v>
      </c>
      <c r="G217" s="696" t="s">
        <v>2369</v>
      </c>
      <c r="H217" s="696" t="s">
        <v>546</v>
      </c>
      <c r="I217" s="696" t="s">
        <v>781</v>
      </c>
      <c r="J217" s="696" t="s">
        <v>2371</v>
      </c>
      <c r="K217" s="696" t="s">
        <v>2372</v>
      </c>
      <c r="L217" s="699">
        <v>0</v>
      </c>
      <c r="M217" s="699">
        <v>0</v>
      </c>
      <c r="N217" s="696">
        <v>1</v>
      </c>
      <c r="O217" s="700">
        <v>0.5</v>
      </c>
      <c r="P217" s="699"/>
      <c r="Q217" s="701"/>
      <c r="R217" s="696"/>
      <c r="S217" s="701">
        <v>0</v>
      </c>
      <c r="T217" s="700"/>
      <c r="U217" s="702">
        <v>0</v>
      </c>
    </row>
    <row r="218" spans="1:21" ht="14.4" customHeight="1" x14ac:dyDescent="0.3">
      <c r="A218" s="695">
        <v>7</v>
      </c>
      <c r="B218" s="696" t="s">
        <v>1919</v>
      </c>
      <c r="C218" s="696">
        <v>89301074</v>
      </c>
      <c r="D218" s="697" t="s">
        <v>3083</v>
      </c>
      <c r="E218" s="698" t="s">
        <v>2082</v>
      </c>
      <c r="F218" s="696" t="s">
        <v>2067</v>
      </c>
      <c r="G218" s="696" t="s">
        <v>2504</v>
      </c>
      <c r="H218" s="696" t="s">
        <v>1391</v>
      </c>
      <c r="I218" s="696" t="s">
        <v>2505</v>
      </c>
      <c r="J218" s="696" t="s">
        <v>2506</v>
      </c>
      <c r="K218" s="696" t="s">
        <v>2507</v>
      </c>
      <c r="L218" s="699">
        <v>1027.5999999999999</v>
      </c>
      <c r="M218" s="699">
        <v>13358.8</v>
      </c>
      <c r="N218" s="696">
        <v>13</v>
      </c>
      <c r="O218" s="700">
        <v>3</v>
      </c>
      <c r="P218" s="699">
        <v>13358.8</v>
      </c>
      <c r="Q218" s="701">
        <v>1</v>
      </c>
      <c r="R218" s="696">
        <v>13</v>
      </c>
      <c r="S218" s="701">
        <v>1</v>
      </c>
      <c r="T218" s="700">
        <v>3</v>
      </c>
      <c r="U218" s="702">
        <v>1</v>
      </c>
    </row>
    <row r="219" spans="1:21" ht="14.4" customHeight="1" x14ac:dyDescent="0.3">
      <c r="A219" s="695">
        <v>7</v>
      </c>
      <c r="B219" s="696" t="s">
        <v>1919</v>
      </c>
      <c r="C219" s="696">
        <v>89301074</v>
      </c>
      <c r="D219" s="697" t="s">
        <v>3083</v>
      </c>
      <c r="E219" s="698" t="s">
        <v>2082</v>
      </c>
      <c r="F219" s="696" t="s">
        <v>2067</v>
      </c>
      <c r="G219" s="696" t="s">
        <v>2504</v>
      </c>
      <c r="H219" s="696" t="s">
        <v>1391</v>
      </c>
      <c r="I219" s="696" t="s">
        <v>2505</v>
      </c>
      <c r="J219" s="696" t="s">
        <v>2506</v>
      </c>
      <c r="K219" s="696" t="s">
        <v>2507</v>
      </c>
      <c r="L219" s="699">
        <v>801.23</v>
      </c>
      <c r="M219" s="699">
        <v>8813.5299999999988</v>
      </c>
      <c r="N219" s="696">
        <v>11</v>
      </c>
      <c r="O219" s="700">
        <v>3</v>
      </c>
      <c r="P219" s="699"/>
      <c r="Q219" s="701">
        <v>0</v>
      </c>
      <c r="R219" s="696"/>
      <c r="S219" s="701">
        <v>0</v>
      </c>
      <c r="T219" s="700"/>
      <c r="U219" s="702">
        <v>0</v>
      </c>
    </row>
    <row r="220" spans="1:21" ht="14.4" customHeight="1" x14ac:dyDescent="0.3">
      <c r="A220" s="695">
        <v>7</v>
      </c>
      <c r="B220" s="696" t="s">
        <v>1919</v>
      </c>
      <c r="C220" s="696">
        <v>89301074</v>
      </c>
      <c r="D220" s="697" t="s">
        <v>3083</v>
      </c>
      <c r="E220" s="698" t="s">
        <v>2082</v>
      </c>
      <c r="F220" s="696" t="s">
        <v>2067</v>
      </c>
      <c r="G220" s="696" t="s">
        <v>2504</v>
      </c>
      <c r="H220" s="696" t="s">
        <v>1391</v>
      </c>
      <c r="I220" s="696" t="s">
        <v>2687</v>
      </c>
      <c r="J220" s="696" t="s">
        <v>2688</v>
      </c>
      <c r="K220" s="696" t="s">
        <v>2689</v>
      </c>
      <c r="L220" s="699">
        <v>1509.4</v>
      </c>
      <c r="M220" s="699">
        <v>24150.400000000001</v>
      </c>
      <c r="N220" s="696">
        <v>16</v>
      </c>
      <c r="O220" s="700">
        <v>4</v>
      </c>
      <c r="P220" s="699">
        <v>24150.400000000001</v>
      </c>
      <c r="Q220" s="701">
        <v>1</v>
      </c>
      <c r="R220" s="696">
        <v>16</v>
      </c>
      <c r="S220" s="701">
        <v>1</v>
      </c>
      <c r="T220" s="700">
        <v>4</v>
      </c>
      <c r="U220" s="702">
        <v>1</v>
      </c>
    </row>
    <row r="221" spans="1:21" ht="14.4" customHeight="1" x14ac:dyDescent="0.3">
      <c r="A221" s="695">
        <v>7</v>
      </c>
      <c r="B221" s="696" t="s">
        <v>1919</v>
      </c>
      <c r="C221" s="696">
        <v>89301074</v>
      </c>
      <c r="D221" s="697" t="s">
        <v>3083</v>
      </c>
      <c r="E221" s="698" t="s">
        <v>2082</v>
      </c>
      <c r="F221" s="696" t="s">
        <v>2067</v>
      </c>
      <c r="G221" s="696" t="s">
        <v>2504</v>
      </c>
      <c r="H221" s="696" t="s">
        <v>1391</v>
      </c>
      <c r="I221" s="696" t="s">
        <v>2687</v>
      </c>
      <c r="J221" s="696" t="s">
        <v>2688</v>
      </c>
      <c r="K221" s="696" t="s">
        <v>2689</v>
      </c>
      <c r="L221" s="699">
        <v>1201.8399999999999</v>
      </c>
      <c r="M221" s="699">
        <v>27642.32</v>
      </c>
      <c r="N221" s="696">
        <v>23</v>
      </c>
      <c r="O221" s="700">
        <v>5</v>
      </c>
      <c r="P221" s="699">
        <v>27642.32</v>
      </c>
      <c r="Q221" s="701">
        <v>1</v>
      </c>
      <c r="R221" s="696">
        <v>23</v>
      </c>
      <c r="S221" s="701">
        <v>1</v>
      </c>
      <c r="T221" s="700">
        <v>5</v>
      </c>
      <c r="U221" s="702">
        <v>1</v>
      </c>
    </row>
    <row r="222" spans="1:21" ht="14.4" customHeight="1" x14ac:dyDescent="0.3">
      <c r="A222" s="695">
        <v>7</v>
      </c>
      <c r="B222" s="696" t="s">
        <v>1919</v>
      </c>
      <c r="C222" s="696">
        <v>89301074</v>
      </c>
      <c r="D222" s="697" t="s">
        <v>3083</v>
      </c>
      <c r="E222" s="698" t="s">
        <v>2082</v>
      </c>
      <c r="F222" s="696" t="s">
        <v>2067</v>
      </c>
      <c r="G222" s="696" t="s">
        <v>2504</v>
      </c>
      <c r="H222" s="696" t="s">
        <v>1391</v>
      </c>
      <c r="I222" s="696" t="s">
        <v>2690</v>
      </c>
      <c r="J222" s="696" t="s">
        <v>2691</v>
      </c>
      <c r="K222" s="696" t="s">
        <v>2692</v>
      </c>
      <c r="L222" s="699">
        <v>1896.14</v>
      </c>
      <c r="M222" s="699">
        <v>17065.260000000002</v>
      </c>
      <c r="N222" s="696">
        <v>9</v>
      </c>
      <c r="O222" s="700">
        <v>2</v>
      </c>
      <c r="P222" s="699"/>
      <c r="Q222" s="701">
        <v>0</v>
      </c>
      <c r="R222" s="696"/>
      <c r="S222" s="701">
        <v>0</v>
      </c>
      <c r="T222" s="700"/>
      <c r="U222" s="702">
        <v>0</v>
      </c>
    </row>
    <row r="223" spans="1:21" ht="14.4" customHeight="1" x14ac:dyDescent="0.3">
      <c r="A223" s="695">
        <v>7</v>
      </c>
      <c r="B223" s="696" t="s">
        <v>1919</v>
      </c>
      <c r="C223" s="696">
        <v>89301074</v>
      </c>
      <c r="D223" s="697" t="s">
        <v>3083</v>
      </c>
      <c r="E223" s="698" t="s">
        <v>2082</v>
      </c>
      <c r="F223" s="696" t="s">
        <v>2067</v>
      </c>
      <c r="G223" s="696" t="s">
        <v>2504</v>
      </c>
      <c r="H223" s="696" t="s">
        <v>1391</v>
      </c>
      <c r="I223" s="696" t="s">
        <v>2690</v>
      </c>
      <c r="J223" s="696" t="s">
        <v>2691</v>
      </c>
      <c r="K223" s="696" t="s">
        <v>2692</v>
      </c>
      <c r="L223" s="699">
        <v>1602.45</v>
      </c>
      <c r="M223" s="699">
        <v>19229.400000000001</v>
      </c>
      <c r="N223" s="696">
        <v>12</v>
      </c>
      <c r="O223" s="700">
        <v>2</v>
      </c>
      <c r="P223" s="699">
        <v>9614.7000000000007</v>
      </c>
      <c r="Q223" s="701">
        <v>0.5</v>
      </c>
      <c r="R223" s="696">
        <v>6</v>
      </c>
      <c r="S223" s="701">
        <v>0.5</v>
      </c>
      <c r="T223" s="700">
        <v>1</v>
      </c>
      <c r="U223" s="702">
        <v>0.5</v>
      </c>
    </row>
    <row r="224" spans="1:21" ht="14.4" customHeight="1" x14ac:dyDescent="0.3">
      <c r="A224" s="695">
        <v>7</v>
      </c>
      <c r="B224" s="696" t="s">
        <v>1919</v>
      </c>
      <c r="C224" s="696">
        <v>89301074</v>
      </c>
      <c r="D224" s="697" t="s">
        <v>3083</v>
      </c>
      <c r="E224" s="698" t="s">
        <v>2082</v>
      </c>
      <c r="F224" s="696" t="s">
        <v>2067</v>
      </c>
      <c r="G224" s="696" t="s">
        <v>2504</v>
      </c>
      <c r="H224" s="696" t="s">
        <v>546</v>
      </c>
      <c r="I224" s="696" t="s">
        <v>2693</v>
      </c>
      <c r="J224" s="696" t="s">
        <v>2694</v>
      </c>
      <c r="K224" s="696" t="s">
        <v>2695</v>
      </c>
      <c r="L224" s="699">
        <v>770.7</v>
      </c>
      <c r="M224" s="699">
        <v>4624.2000000000007</v>
      </c>
      <c r="N224" s="696">
        <v>6</v>
      </c>
      <c r="O224" s="700">
        <v>1</v>
      </c>
      <c r="P224" s="699">
        <v>4624.2000000000007</v>
      </c>
      <c r="Q224" s="701">
        <v>1</v>
      </c>
      <c r="R224" s="696">
        <v>6</v>
      </c>
      <c r="S224" s="701">
        <v>1</v>
      </c>
      <c r="T224" s="700">
        <v>1</v>
      </c>
      <c r="U224" s="702">
        <v>1</v>
      </c>
    </row>
    <row r="225" spans="1:21" ht="14.4" customHeight="1" x14ac:dyDescent="0.3">
      <c r="A225" s="695">
        <v>7</v>
      </c>
      <c r="B225" s="696" t="s">
        <v>1919</v>
      </c>
      <c r="C225" s="696">
        <v>89301074</v>
      </c>
      <c r="D225" s="697" t="s">
        <v>3083</v>
      </c>
      <c r="E225" s="698" t="s">
        <v>2082</v>
      </c>
      <c r="F225" s="696" t="s">
        <v>2067</v>
      </c>
      <c r="G225" s="696" t="s">
        <v>2165</v>
      </c>
      <c r="H225" s="696" t="s">
        <v>1391</v>
      </c>
      <c r="I225" s="696" t="s">
        <v>2696</v>
      </c>
      <c r="J225" s="696" t="s">
        <v>2697</v>
      </c>
      <c r="K225" s="696" t="s">
        <v>2698</v>
      </c>
      <c r="L225" s="699">
        <v>162.13</v>
      </c>
      <c r="M225" s="699">
        <v>4377.51</v>
      </c>
      <c r="N225" s="696">
        <v>27</v>
      </c>
      <c r="O225" s="700">
        <v>9.5</v>
      </c>
      <c r="P225" s="699">
        <v>2431.9500000000003</v>
      </c>
      <c r="Q225" s="701">
        <v>0.55555555555555558</v>
      </c>
      <c r="R225" s="696">
        <v>15</v>
      </c>
      <c r="S225" s="701">
        <v>0.55555555555555558</v>
      </c>
      <c r="T225" s="700">
        <v>5</v>
      </c>
      <c r="U225" s="702">
        <v>0.52631578947368418</v>
      </c>
    </row>
    <row r="226" spans="1:21" ht="14.4" customHeight="1" x14ac:dyDescent="0.3">
      <c r="A226" s="695">
        <v>7</v>
      </c>
      <c r="B226" s="696" t="s">
        <v>1919</v>
      </c>
      <c r="C226" s="696">
        <v>89301074</v>
      </c>
      <c r="D226" s="697" t="s">
        <v>3083</v>
      </c>
      <c r="E226" s="698" t="s">
        <v>2082</v>
      </c>
      <c r="F226" s="696" t="s">
        <v>2067</v>
      </c>
      <c r="G226" s="696" t="s">
        <v>2165</v>
      </c>
      <c r="H226" s="696" t="s">
        <v>1391</v>
      </c>
      <c r="I226" s="696" t="s">
        <v>2508</v>
      </c>
      <c r="J226" s="696" t="s">
        <v>2374</v>
      </c>
      <c r="K226" s="696" t="s">
        <v>2509</v>
      </c>
      <c r="L226" s="699">
        <v>216.16</v>
      </c>
      <c r="M226" s="699">
        <v>1296.96</v>
      </c>
      <c r="N226" s="696">
        <v>6</v>
      </c>
      <c r="O226" s="700">
        <v>1</v>
      </c>
      <c r="P226" s="699">
        <v>648.48</v>
      </c>
      <c r="Q226" s="701">
        <v>0.5</v>
      </c>
      <c r="R226" s="696">
        <v>3</v>
      </c>
      <c r="S226" s="701">
        <v>0.5</v>
      </c>
      <c r="T226" s="700">
        <v>0.5</v>
      </c>
      <c r="U226" s="702">
        <v>0.5</v>
      </c>
    </row>
    <row r="227" spans="1:21" ht="14.4" customHeight="1" x14ac:dyDescent="0.3">
      <c r="A227" s="695">
        <v>7</v>
      </c>
      <c r="B227" s="696" t="s">
        <v>1919</v>
      </c>
      <c r="C227" s="696">
        <v>89301074</v>
      </c>
      <c r="D227" s="697" t="s">
        <v>3083</v>
      </c>
      <c r="E227" s="698" t="s">
        <v>2082</v>
      </c>
      <c r="F227" s="696" t="s">
        <v>2067</v>
      </c>
      <c r="G227" s="696" t="s">
        <v>2165</v>
      </c>
      <c r="H227" s="696" t="s">
        <v>546</v>
      </c>
      <c r="I227" s="696" t="s">
        <v>2699</v>
      </c>
      <c r="J227" s="696" t="s">
        <v>2700</v>
      </c>
      <c r="K227" s="696" t="s">
        <v>2701</v>
      </c>
      <c r="L227" s="699">
        <v>0</v>
      </c>
      <c r="M227" s="699">
        <v>0</v>
      </c>
      <c r="N227" s="696">
        <v>7</v>
      </c>
      <c r="O227" s="700">
        <v>2.5</v>
      </c>
      <c r="P227" s="699">
        <v>0</v>
      </c>
      <c r="Q227" s="701"/>
      <c r="R227" s="696">
        <v>2</v>
      </c>
      <c r="S227" s="701">
        <v>0.2857142857142857</v>
      </c>
      <c r="T227" s="700">
        <v>1.5</v>
      </c>
      <c r="U227" s="702">
        <v>0.6</v>
      </c>
    </row>
    <row r="228" spans="1:21" ht="14.4" customHeight="1" x14ac:dyDescent="0.3">
      <c r="A228" s="695">
        <v>7</v>
      </c>
      <c r="B228" s="696" t="s">
        <v>1919</v>
      </c>
      <c r="C228" s="696">
        <v>89301074</v>
      </c>
      <c r="D228" s="697" t="s">
        <v>3083</v>
      </c>
      <c r="E228" s="698" t="s">
        <v>2082</v>
      </c>
      <c r="F228" s="696" t="s">
        <v>2067</v>
      </c>
      <c r="G228" s="696" t="s">
        <v>2165</v>
      </c>
      <c r="H228" s="696" t="s">
        <v>546</v>
      </c>
      <c r="I228" s="696" t="s">
        <v>2166</v>
      </c>
      <c r="J228" s="696" t="s">
        <v>2167</v>
      </c>
      <c r="K228" s="696" t="s">
        <v>2168</v>
      </c>
      <c r="L228" s="699">
        <v>201.75</v>
      </c>
      <c r="M228" s="699">
        <v>2824.5</v>
      </c>
      <c r="N228" s="696">
        <v>14</v>
      </c>
      <c r="O228" s="700">
        <v>5.5</v>
      </c>
      <c r="P228" s="699">
        <v>1614</v>
      </c>
      <c r="Q228" s="701">
        <v>0.5714285714285714</v>
      </c>
      <c r="R228" s="696">
        <v>8</v>
      </c>
      <c r="S228" s="701">
        <v>0.5714285714285714</v>
      </c>
      <c r="T228" s="700">
        <v>4</v>
      </c>
      <c r="U228" s="702">
        <v>0.72727272727272729</v>
      </c>
    </row>
    <row r="229" spans="1:21" ht="14.4" customHeight="1" x14ac:dyDescent="0.3">
      <c r="A229" s="695">
        <v>7</v>
      </c>
      <c r="B229" s="696" t="s">
        <v>1919</v>
      </c>
      <c r="C229" s="696">
        <v>89301074</v>
      </c>
      <c r="D229" s="697" t="s">
        <v>3083</v>
      </c>
      <c r="E229" s="698" t="s">
        <v>2082</v>
      </c>
      <c r="F229" s="696" t="s">
        <v>2067</v>
      </c>
      <c r="G229" s="696" t="s">
        <v>2165</v>
      </c>
      <c r="H229" s="696" t="s">
        <v>546</v>
      </c>
      <c r="I229" s="696" t="s">
        <v>2702</v>
      </c>
      <c r="J229" s="696" t="s">
        <v>2167</v>
      </c>
      <c r="K229" s="696" t="s">
        <v>2168</v>
      </c>
      <c r="L229" s="699">
        <v>201.75</v>
      </c>
      <c r="M229" s="699">
        <v>201.75</v>
      </c>
      <c r="N229" s="696">
        <v>1</v>
      </c>
      <c r="O229" s="700">
        <v>0.5</v>
      </c>
      <c r="P229" s="699"/>
      <c r="Q229" s="701">
        <v>0</v>
      </c>
      <c r="R229" s="696"/>
      <c r="S229" s="701">
        <v>0</v>
      </c>
      <c r="T229" s="700"/>
      <c r="U229" s="702">
        <v>0</v>
      </c>
    </row>
    <row r="230" spans="1:21" ht="14.4" customHeight="1" x14ac:dyDescent="0.3">
      <c r="A230" s="695">
        <v>7</v>
      </c>
      <c r="B230" s="696" t="s">
        <v>1919</v>
      </c>
      <c r="C230" s="696">
        <v>89301074</v>
      </c>
      <c r="D230" s="697" t="s">
        <v>3083</v>
      </c>
      <c r="E230" s="698" t="s">
        <v>2082</v>
      </c>
      <c r="F230" s="696" t="s">
        <v>2067</v>
      </c>
      <c r="G230" s="696" t="s">
        <v>2267</v>
      </c>
      <c r="H230" s="696" t="s">
        <v>546</v>
      </c>
      <c r="I230" s="696" t="s">
        <v>2703</v>
      </c>
      <c r="J230" s="696" t="s">
        <v>2704</v>
      </c>
      <c r="K230" s="696" t="s">
        <v>2705</v>
      </c>
      <c r="L230" s="699">
        <v>0</v>
      </c>
      <c r="M230" s="699">
        <v>0</v>
      </c>
      <c r="N230" s="696">
        <v>1</v>
      </c>
      <c r="O230" s="700">
        <v>0.5</v>
      </c>
      <c r="P230" s="699">
        <v>0</v>
      </c>
      <c r="Q230" s="701"/>
      <c r="R230" s="696">
        <v>1</v>
      </c>
      <c r="S230" s="701">
        <v>1</v>
      </c>
      <c r="T230" s="700">
        <v>0.5</v>
      </c>
      <c r="U230" s="702">
        <v>1</v>
      </c>
    </row>
    <row r="231" spans="1:21" ht="14.4" customHeight="1" x14ac:dyDescent="0.3">
      <c r="A231" s="695">
        <v>7</v>
      </c>
      <c r="B231" s="696" t="s">
        <v>1919</v>
      </c>
      <c r="C231" s="696">
        <v>89301074</v>
      </c>
      <c r="D231" s="697" t="s">
        <v>3083</v>
      </c>
      <c r="E231" s="698" t="s">
        <v>2082</v>
      </c>
      <c r="F231" s="696" t="s">
        <v>2067</v>
      </c>
      <c r="G231" s="696" t="s">
        <v>2513</v>
      </c>
      <c r="H231" s="696" t="s">
        <v>546</v>
      </c>
      <c r="I231" s="696" t="s">
        <v>2514</v>
      </c>
      <c r="J231" s="696" t="s">
        <v>2515</v>
      </c>
      <c r="K231" s="696" t="s">
        <v>2516</v>
      </c>
      <c r="L231" s="699">
        <v>25.8</v>
      </c>
      <c r="M231" s="699">
        <v>1341.6</v>
      </c>
      <c r="N231" s="696">
        <v>52</v>
      </c>
      <c r="O231" s="700">
        <v>14</v>
      </c>
      <c r="P231" s="699">
        <v>541.80000000000007</v>
      </c>
      <c r="Q231" s="701">
        <v>0.40384615384615391</v>
      </c>
      <c r="R231" s="696">
        <v>21</v>
      </c>
      <c r="S231" s="701">
        <v>0.40384615384615385</v>
      </c>
      <c r="T231" s="700">
        <v>6</v>
      </c>
      <c r="U231" s="702">
        <v>0.42857142857142855</v>
      </c>
    </row>
    <row r="232" spans="1:21" ht="14.4" customHeight="1" x14ac:dyDescent="0.3">
      <c r="A232" s="695">
        <v>7</v>
      </c>
      <c r="B232" s="696" t="s">
        <v>1919</v>
      </c>
      <c r="C232" s="696">
        <v>89301074</v>
      </c>
      <c r="D232" s="697" t="s">
        <v>3083</v>
      </c>
      <c r="E232" s="698" t="s">
        <v>2082</v>
      </c>
      <c r="F232" s="696" t="s">
        <v>2067</v>
      </c>
      <c r="G232" s="696" t="s">
        <v>2513</v>
      </c>
      <c r="H232" s="696" t="s">
        <v>546</v>
      </c>
      <c r="I232" s="696" t="s">
        <v>2517</v>
      </c>
      <c r="J232" s="696" t="s">
        <v>2518</v>
      </c>
      <c r="K232" s="696" t="s">
        <v>2519</v>
      </c>
      <c r="L232" s="699">
        <v>77.42</v>
      </c>
      <c r="M232" s="699">
        <v>1161.3</v>
      </c>
      <c r="N232" s="696">
        <v>15</v>
      </c>
      <c r="O232" s="700">
        <v>3.5</v>
      </c>
      <c r="P232" s="699">
        <v>1161.3</v>
      </c>
      <c r="Q232" s="701">
        <v>1</v>
      </c>
      <c r="R232" s="696">
        <v>15</v>
      </c>
      <c r="S232" s="701">
        <v>1</v>
      </c>
      <c r="T232" s="700">
        <v>3.5</v>
      </c>
      <c r="U232" s="702">
        <v>1</v>
      </c>
    </row>
    <row r="233" spans="1:21" ht="14.4" customHeight="1" x14ac:dyDescent="0.3">
      <c r="A233" s="695">
        <v>7</v>
      </c>
      <c r="B233" s="696" t="s">
        <v>1919</v>
      </c>
      <c r="C233" s="696">
        <v>89301074</v>
      </c>
      <c r="D233" s="697" t="s">
        <v>3083</v>
      </c>
      <c r="E233" s="698" t="s">
        <v>2082</v>
      </c>
      <c r="F233" s="696" t="s">
        <v>2067</v>
      </c>
      <c r="G233" s="696" t="s">
        <v>2706</v>
      </c>
      <c r="H233" s="696" t="s">
        <v>546</v>
      </c>
      <c r="I233" s="696" t="s">
        <v>2707</v>
      </c>
      <c r="J233" s="696" t="s">
        <v>2708</v>
      </c>
      <c r="K233" s="696" t="s">
        <v>2709</v>
      </c>
      <c r="L233" s="699">
        <v>0</v>
      </c>
      <c r="M233" s="699">
        <v>0</v>
      </c>
      <c r="N233" s="696">
        <v>3</v>
      </c>
      <c r="O233" s="700">
        <v>0.5</v>
      </c>
      <c r="P233" s="699">
        <v>0</v>
      </c>
      <c r="Q233" s="701"/>
      <c r="R233" s="696">
        <v>3</v>
      </c>
      <c r="S233" s="701">
        <v>1</v>
      </c>
      <c r="T233" s="700">
        <v>0.5</v>
      </c>
      <c r="U233" s="702">
        <v>1</v>
      </c>
    </row>
    <row r="234" spans="1:21" ht="14.4" customHeight="1" x14ac:dyDescent="0.3">
      <c r="A234" s="695">
        <v>7</v>
      </c>
      <c r="B234" s="696" t="s">
        <v>1919</v>
      </c>
      <c r="C234" s="696">
        <v>89301074</v>
      </c>
      <c r="D234" s="697" t="s">
        <v>3083</v>
      </c>
      <c r="E234" s="698" t="s">
        <v>2082</v>
      </c>
      <c r="F234" s="696" t="s">
        <v>2067</v>
      </c>
      <c r="G234" s="696" t="s">
        <v>2706</v>
      </c>
      <c r="H234" s="696" t="s">
        <v>546</v>
      </c>
      <c r="I234" s="696" t="s">
        <v>2710</v>
      </c>
      <c r="J234" s="696" t="s">
        <v>2711</v>
      </c>
      <c r="K234" s="696" t="s">
        <v>2712</v>
      </c>
      <c r="L234" s="699">
        <v>834.99</v>
      </c>
      <c r="M234" s="699">
        <v>2504.9700000000003</v>
      </c>
      <c r="N234" s="696">
        <v>3</v>
      </c>
      <c r="O234" s="700">
        <v>0.5</v>
      </c>
      <c r="P234" s="699"/>
      <c r="Q234" s="701">
        <v>0</v>
      </c>
      <c r="R234" s="696"/>
      <c r="S234" s="701">
        <v>0</v>
      </c>
      <c r="T234" s="700"/>
      <c r="U234" s="702">
        <v>0</v>
      </c>
    </row>
    <row r="235" spans="1:21" ht="14.4" customHeight="1" x14ac:dyDescent="0.3">
      <c r="A235" s="695">
        <v>7</v>
      </c>
      <c r="B235" s="696" t="s">
        <v>1919</v>
      </c>
      <c r="C235" s="696">
        <v>89301074</v>
      </c>
      <c r="D235" s="697" t="s">
        <v>3083</v>
      </c>
      <c r="E235" s="698" t="s">
        <v>2082</v>
      </c>
      <c r="F235" s="696" t="s">
        <v>2067</v>
      </c>
      <c r="G235" s="696" t="s">
        <v>2706</v>
      </c>
      <c r="H235" s="696" t="s">
        <v>546</v>
      </c>
      <c r="I235" s="696" t="s">
        <v>2713</v>
      </c>
      <c r="J235" s="696" t="s">
        <v>2711</v>
      </c>
      <c r="K235" s="696" t="s">
        <v>2714</v>
      </c>
      <c r="L235" s="699">
        <v>0</v>
      </c>
      <c r="M235" s="699">
        <v>0</v>
      </c>
      <c r="N235" s="696">
        <v>1</v>
      </c>
      <c r="O235" s="700">
        <v>0.5</v>
      </c>
      <c r="P235" s="699">
        <v>0</v>
      </c>
      <c r="Q235" s="701"/>
      <c r="R235" s="696">
        <v>1</v>
      </c>
      <c r="S235" s="701">
        <v>1</v>
      </c>
      <c r="T235" s="700">
        <v>0.5</v>
      </c>
      <c r="U235" s="702">
        <v>1</v>
      </c>
    </row>
    <row r="236" spans="1:21" ht="14.4" customHeight="1" x14ac:dyDescent="0.3">
      <c r="A236" s="695">
        <v>7</v>
      </c>
      <c r="B236" s="696" t="s">
        <v>1919</v>
      </c>
      <c r="C236" s="696">
        <v>89301074</v>
      </c>
      <c r="D236" s="697" t="s">
        <v>3083</v>
      </c>
      <c r="E236" s="698" t="s">
        <v>2082</v>
      </c>
      <c r="F236" s="696" t="s">
        <v>2067</v>
      </c>
      <c r="G236" s="696" t="s">
        <v>2470</v>
      </c>
      <c r="H236" s="696" t="s">
        <v>1391</v>
      </c>
      <c r="I236" s="696" t="s">
        <v>2715</v>
      </c>
      <c r="J236" s="696" t="s">
        <v>2716</v>
      </c>
      <c r="K236" s="696" t="s">
        <v>2307</v>
      </c>
      <c r="L236" s="699">
        <v>232.44</v>
      </c>
      <c r="M236" s="699">
        <v>697.31999999999994</v>
      </c>
      <c r="N236" s="696">
        <v>3</v>
      </c>
      <c r="O236" s="700">
        <v>0.5</v>
      </c>
      <c r="P236" s="699">
        <v>697.31999999999994</v>
      </c>
      <c r="Q236" s="701">
        <v>1</v>
      </c>
      <c r="R236" s="696">
        <v>3</v>
      </c>
      <c r="S236" s="701">
        <v>1</v>
      </c>
      <c r="T236" s="700">
        <v>0.5</v>
      </c>
      <c r="U236" s="702">
        <v>1</v>
      </c>
    </row>
    <row r="237" spans="1:21" ht="14.4" customHeight="1" x14ac:dyDescent="0.3">
      <c r="A237" s="695">
        <v>7</v>
      </c>
      <c r="B237" s="696" t="s">
        <v>1919</v>
      </c>
      <c r="C237" s="696">
        <v>89301074</v>
      </c>
      <c r="D237" s="697" t="s">
        <v>3083</v>
      </c>
      <c r="E237" s="698" t="s">
        <v>2082</v>
      </c>
      <c r="F237" s="696" t="s">
        <v>2067</v>
      </c>
      <c r="G237" s="696" t="s">
        <v>2330</v>
      </c>
      <c r="H237" s="696" t="s">
        <v>546</v>
      </c>
      <c r="I237" s="696" t="s">
        <v>2717</v>
      </c>
      <c r="J237" s="696" t="s">
        <v>2718</v>
      </c>
      <c r="K237" s="696" t="s">
        <v>2719</v>
      </c>
      <c r="L237" s="699">
        <v>1416.79</v>
      </c>
      <c r="M237" s="699">
        <v>22668.639999999999</v>
      </c>
      <c r="N237" s="696">
        <v>16</v>
      </c>
      <c r="O237" s="700">
        <v>5</v>
      </c>
      <c r="P237" s="699">
        <v>18418.27</v>
      </c>
      <c r="Q237" s="701">
        <v>0.8125</v>
      </c>
      <c r="R237" s="696">
        <v>13</v>
      </c>
      <c r="S237" s="701">
        <v>0.8125</v>
      </c>
      <c r="T237" s="700">
        <v>4</v>
      </c>
      <c r="U237" s="702">
        <v>0.8</v>
      </c>
    </row>
    <row r="238" spans="1:21" ht="14.4" customHeight="1" x14ac:dyDescent="0.3">
      <c r="A238" s="695">
        <v>7</v>
      </c>
      <c r="B238" s="696" t="s">
        <v>1919</v>
      </c>
      <c r="C238" s="696">
        <v>89301074</v>
      </c>
      <c r="D238" s="697" t="s">
        <v>3083</v>
      </c>
      <c r="E238" s="698" t="s">
        <v>2082</v>
      </c>
      <c r="F238" s="696" t="s">
        <v>2067</v>
      </c>
      <c r="G238" s="696" t="s">
        <v>2330</v>
      </c>
      <c r="H238" s="696" t="s">
        <v>546</v>
      </c>
      <c r="I238" s="696" t="s">
        <v>2717</v>
      </c>
      <c r="J238" s="696" t="s">
        <v>2718</v>
      </c>
      <c r="K238" s="696" t="s">
        <v>2719</v>
      </c>
      <c r="L238" s="699">
        <v>1030.1500000000001</v>
      </c>
      <c r="M238" s="699">
        <v>7211.0500000000011</v>
      </c>
      <c r="N238" s="696">
        <v>7</v>
      </c>
      <c r="O238" s="700">
        <v>2</v>
      </c>
      <c r="P238" s="699">
        <v>4120.6000000000004</v>
      </c>
      <c r="Q238" s="701">
        <v>0.5714285714285714</v>
      </c>
      <c r="R238" s="696">
        <v>4</v>
      </c>
      <c r="S238" s="701">
        <v>0.5714285714285714</v>
      </c>
      <c r="T238" s="700">
        <v>1</v>
      </c>
      <c r="U238" s="702">
        <v>0.5</v>
      </c>
    </row>
    <row r="239" spans="1:21" ht="14.4" customHeight="1" x14ac:dyDescent="0.3">
      <c r="A239" s="695">
        <v>7</v>
      </c>
      <c r="B239" s="696" t="s">
        <v>1919</v>
      </c>
      <c r="C239" s="696">
        <v>89301074</v>
      </c>
      <c r="D239" s="697" t="s">
        <v>3083</v>
      </c>
      <c r="E239" s="698" t="s">
        <v>2082</v>
      </c>
      <c r="F239" s="696" t="s">
        <v>2067</v>
      </c>
      <c r="G239" s="696" t="s">
        <v>2330</v>
      </c>
      <c r="H239" s="696" t="s">
        <v>546</v>
      </c>
      <c r="I239" s="696" t="s">
        <v>2720</v>
      </c>
      <c r="J239" s="696" t="s">
        <v>2721</v>
      </c>
      <c r="K239" s="696" t="s">
        <v>2722</v>
      </c>
      <c r="L239" s="699">
        <v>1545.22</v>
      </c>
      <c r="M239" s="699">
        <v>9271.32</v>
      </c>
      <c r="N239" s="696">
        <v>6</v>
      </c>
      <c r="O239" s="700">
        <v>1</v>
      </c>
      <c r="P239" s="699">
        <v>9271.32</v>
      </c>
      <c r="Q239" s="701">
        <v>1</v>
      </c>
      <c r="R239" s="696">
        <v>6</v>
      </c>
      <c r="S239" s="701">
        <v>1</v>
      </c>
      <c r="T239" s="700">
        <v>1</v>
      </c>
      <c r="U239" s="702">
        <v>1</v>
      </c>
    </row>
    <row r="240" spans="1:21" ht="14.4" customHeight="1" x14ac:dyDescent="0.3">
      <c r="A240" s="695">
        <v>7</v>
      </c>
      <c r="B240" s="696" t="s">
        <v>1919</v>
      </c>
      <c r="C240" s="696">
        <v>89301074</v>
      </c>
      <c r="D240" s="697" t="s">
        <v>3083</v>
      </c>
      <c r="E240" s="698" t="s">
        <v>2082</v>
      </c>
      <c r="F240" s="696" t="s">
        <v>2067</v>
      </c>
      <c r="G240" s="696" t="s">
        <v>2330</v>
      </c>
      <c r="H240" s="696" t="s">
        <v>546</v>
      </c>
      <c r="I240" s="696" t="s">
        <v>2720</v>
      </c>
      <c r="J240" s="696" t="s">
        <v>2721</v>
      </c>
      <c r="K240" s="696" t="s">
        <v>2722</v>
      </c>
      <c r="L240" s="699">
        <v>1666.37</v>
      </c>
      <c r="M240" s="699">
        <v>16663.699999999997</v>
      </c>
      <c r="N240" s="696">
        <v>10</v>
      </c>
      <c r="O240" s="700">
        <v>2</v>
      </c>
      <c r="P240" s="699">
        <v>16663.699999999997</v>
      </c>
      <c r="Q240" s="701">
        <v>1</v>
      </c>
      <c r="R240" s="696">
        <v>10</v>
      </c>
      <c r="S240" s="701">
        <v>1</v>
      </c>
      <c r="T240" s="700">
        <v>2</v>
      </c>
      <c r="U240" s="702">
        <v>1</v>
      </c>
    </row>
    <row r="241" spans="1:21" ht="14.4" customHeight="1" x14ac:dyDescent="0.3">
      <c r="A241" s="695">
        <v>7</v>
      </c>
      <c r="B241" s="696" t="s">
        <v>1919</v>
      </c>
      <c r="C241" s="696">
        <v>89301074</v>
      </c>
      <c r="D241" s="697" t="s">
        <v>3083</v>
      </c>
      <c r="E241" s="698" t="s">
        <v>2082</v>
      </c>
      <c r="F241" s="696" t="s">
        <v>2067</v>
      </c>
      <c r="G241" s="696" t="s">
        <v>2330</v>
      </c>
      <c r="H241" s="696" t="s">
        <v>546</v>
      </c>
      <c r="I241" s="696" t="s">
        <v>2723</v>
      </c>
      <c r="J241" s="696" t="s">
        <v>2724</v>
      </c>
      <c r="K241" s="696" t="s">
        <v>2725</v>
      </c>
      <c r="L241" s="699">
        <v>1889.62</v>
      </c>
      <c r="M241" s="699">
        <v>15116.96</v>
      </c>
      <c r="N241" s="696">
        <v>8</v>
      </c>
      <c r="O241" s="700">
        <v>2</v>
      </c>
      <c r="P241" s="699">
        <v>15116.96</v>
      </c>
      <c r="Q241" s="701">
        <v>1</v>
      </c>
      <c r="R241" s="696">
        <v>8</v>
      </c>
      <c r="S241" s="701">
        <v>1</v>
      </c>
      <c r="T241" s="700">
        <v>2</v>
      </c>
      <c r="U241" s="702">
        <v>1</v>
      </c>
    </row>
    <row r="242" spans="1:21" ht="14.4" customHeight="1" x14ac:dyDescent="0.3">
      <c r="A242" s="695">
        <v>7</v>
      </c>
      <c r="B242" s="696" t="s">
        <v>1919</v>
      </c>
      <c r="C242" s="696">
        <v>89301074</v>
      </c>
      <c r="D242" s="697" t="s">
        <v>3083</v>
      </c>
      <c r="E242" s="698" t="s">
        <v>2082</v>
      </c>
      <c r="F242" s="696" t="s">
        <v>2067</v>
      </c>
      <c r="G242" s="696" t="s">
        <v>2330</v>
      </c>
      <c r="H242" s="696" t="s">
        <v>546</v>
      </c>
      <c r="I242" s="696" t="s">
        <v>2723</v>
      </c>
      <c r="J242" s="696" t="s">
        <v>2724</v>
      </c>
      <c r="K242" s="696" t="s">
        <v>2725</v>
      </c>
      <c r="L242" s="699">
        <v>2060.3000000000002</v>
      </c>
      <c r="M242" s="699">
        <v>8241.2000000000007</v>
      </c>
      <c r="N242" s="696">
        <v>4</v>
      </c>
      <c r="O242" s="700">
        <v>1</v>
      </c>
      <c r="P242" s="699">
        <v>8241.2000000000007</v>
      </c>
      <c r="Q242" s="701">
        <v>1</v>
      </c>
      <c r="R242" s="696">
        <v>4</v>
      </c>
      <c r="S242" s="701">
        <v>1</v>
      </c>
      <c r="T242" s="700">
        <v>1</v>
      </c>
      <c r="U242" s="702">
        <v>1</v>
      </c>
    </row>
    <row r="243" spans="1:21" ht="14.4" customHeight="1" x14ac:dyDescent="0.3">
      <c r="A243" s="695">
        <v>7</v>
      </c>
      <c r="B243" s="696" t="s">
        <v>1919</v>
      </c>
      <c r="C243" s="696">
        <v>89301074</v>
      </c>
      <c r="D243" s="697" t="s">
        <v>3083</v>
      </c>
      <c r="E243" s="698" t="s">
        <v>2082</v>
      </c>
      <c r="F243" s="696" t="s">
        <v>2067</v>
      </c>
      <c r="G243" s="696" t="s">
        <v>2330</v>
      </c>
      <c r="H243" s="696" t="s">
        <v>546</v>
      </c>
      <c r="I243" s="696" t="s">
        <v>2530</v>
      </c>
      <c r="J243" s="696" t="s">
        <v>2531</v>
      </c>
      <c r="K243" s="696" t="s">
        <v>2532</v>
      </c>
      <c r="L243" s="699">
        <v>5889.6</v>
      </c>
      <c r="M243" s="699">
        <v>5889.6</v>
      </c>
      <c r="N243" s="696">
        <v>1</v>
      </c>
      <c r="O243" s="700">
        <v>1</v>
      </c>
      <c r="P243" s="699">
        <v>5889.6</v>
      </c>
      <c r="Q243" s="701">
        <v>1</v>
      </c>
      <c r="R243" s="696">
        <v>1</v>
      </c>
      <c r="S243" s="701">
        <v>1</v>
      </c>
      <c r="T243" s="700">
        <v>1</v>
      </c>
      <c r="U243" s="702">
        <v>1</v>
      </c>
    </row>
    <row r="244" spans="1:21" ht="14.4" customHeight="1" x14ac:dyDescent="0.3">
      <c r="A244" s="695">
        <v>7</v>
      </c>
      <c r="B244" s="696" t="s">
        <v>1919</v>
      </c>
      <c r="C244" s="696">
        <v>89301074</v>
      </c>
      <c r="D244" s="697" t="s">
        <v>3083</v>
      </c>
      <c r="E244" s="698" t="s">
        <v>2082</v>
      </c>
      <c r="F244" s="696" t="s">
        <v>2067</v>
      </c>
      <c r="G244" s="696" t="s">
        <v>2330</v>
      </c>
      <c r="H244" s="696" t="s">
        <v>546</v>
      </c>
      <c r="I244" s="696" t="s">
        <v>2726</v>
      </c>
      <c r="J244" s="696" t="s">
        <v>2727</v>
      </c>
      <c r="K244" s="696" t="s">
        <v>2728</v>
      </c>
      <c r="L244" s="699">
        <v>0</v>
      </c>
      <c r="M244" s="699">
        <v>0</v>
      </c>
      <c r="N244" s="696">
        <v>1</v>
      </c>
      <c r="O244" s="700">
        <v>1</v>
      </c>
      <c r="P244" s="699">
        <v>0</v>
      </c>
      <c r="Q244" s="701"/>
      <c r="R244" s="696">
        <v>1</v>
      </c>
      <c r="S244" s="701">
        <v>1</v>
      </c>
      <c r="T244" s="700">
        <v>1</v>
      </c>
      <c r="U244" s="702">
        <v>1</v>
      </c>
    </row>
    <row r="245" spans="1:21" ht="14.4" customHeight="1" x14ac:dyDescent="0.3">
      <c r="A245" s="695">
        <v>7</v>
      </c>
      <c r="B245" s="696" t="s">
        <v>1919</v>
      </c>
      <c r="C245" s="696">
        <v>89301074</v>
      </c>
      <c r="D245" s="697" t="s">
        <v>3083</v>
      </c>
      <c r="E245" s="698" t="s">
        <v>2082</v>
      </c>
      <c r="F245" s="696" t="s">
        <v>2067</v>
      </c>
      <c r="G245" s="696" t="s">
        <v>2330</v>
      </c>
      <c r="H245" s="696" t="s">
        <v>546</v>
      </c>
      <c r="I245" s="696" t="s">
        <v>2539</v>
      </c>
      <c r="J245" s="696" t="s">
        <v>2540</v>
      </c>
      <c r="K245" s="696" t="s">
        <v>2541</v>
      </c>
      <c r="L245" s="699">
        <v>2787.72</v>
      </c>
      <c r="M245" s="699">
        <v>16726.32</v>
      </c>
      <c r="N245" s="696">
        <v>6</v>
      </c>
      <c r="O245" s="700">
        <v>1</v>
      </c>
      <c r="P245" s="699">
        <v>16726.32</v>
      </c>
      <c r="Q245" s="701">
        <v>1</v>
      </c>
      <c r="R245" s="696">
        <v>6</v>
      </c>
      <c r="S245" s="701">
        <v>1</v>
      </c>
      <c r="T245" s="700">
        <v>1</v>
      </c>
      <c r="U245" s="702">
        <v>1</v>
      </c>
    </row>
    <row r="246" spans="1:21" ht="14.4" customHeight="1" x14ac:dyDescent="0.3">
      <c r="A246" s="695">
        <v>7</v>
      </c>
      <c r="B246" s="696" t="s">
        <v>1919</v>
      </c>
      <c r="C246" s="696">
        <v>89301074</v>
      </c>
      <c r="D246" s="697" t="s">
        <v>3083</v>
      </c>
      <c r="E246" s="698" t="s">
        <v>2082</v>
      </c>
      <c r="F246" s="696" t="s">
        <v>2067</v>
      </c>
      <c r="G246" s="696" t="s">
        <v>2330</v>
      </c>
      <c r="H246" s="696" t="s">
        <v>546</v>
      </c>
      <c r="I246" s="696" t="s">
        <v>2539</v>
      </c>
      <c r="J246" s="696" t="s">
        <v>2540</v>
      </c>
      <c r="K246" s="696" t="s">
        <v>2541</v>
      </c>
      <c r="L246" s="699">
        <v>2060.3000000000002</v>
      </c>
      <c r="M246" s="699">
        <v>39145.700000000004</v>
      </c>
      <c r="N246" s="696">
        <v>19</v>
      </c>
      <c r="O246" s="700">
        <v>3</v>
      </c>
      <c r="P246" s="699">
        <v>12361.800000000001</v>
      </c>
      <c r="Q246" s="701">
        <v>0.31578947368421051</v>
      </c>
      <c r="R246" s="696">
        <v>6</v>
      </c>
      <c r="S246" s="701">
        <v>0.31578947368421051</v>
      </c>
      <c r="T246" s="700">
        <v>1</v>
      </c>
      <c r="U246" s="702">
        <v>0.33333333333333331</v>
      </c>
    </row>
    <row r="247" spans="1:21" ht="14.4" customHeight="1" x14ac:dyDescent="0.3">
      <c r="A247" s="695">
        <v>7</v>
      </c>
      <c r="B247" s="696" t="s">
        <v>1919</v>
      </c>
      <c r="C247" s="696">
        <v>89301074</v>
      </c>
      <c r="D247" s="697" t="s">
        <v>3083</v>
      </c>
      <c r="E247" s="698" t="s">
        <v>2082</v>
      </c>
      <c r="F247" s="696" t="s">
        <v>2067</v>
      </c>
      <c r="G247" s="696" t="s">
        <v>2330</v>
      </c>
      <c r="H247" s="696" t="s">
        <v>546</v>
      </c>
      <c r="I247" s="696" t="s">
        <v>2542</v>
      </c>
      <c r="J247" s="696" t="s">
        <v>2543</v>
      </c>
      <c r="K247" s="696" t="s">
        <v>2544</v>
      </c>
      <c r="L247" s="699">
        <v>1545.22</v>
      </c>
      <c r="M247" s="699">
        <v>13906.98</v>
      </c>
      <c r="N247" s="696">
        <v>9</v>
      </c>
      <c r="O247" s="700">
        <v>2</v>
      </c>
      <c r="P247" s="699">
        <v>7726.1</v>
      </c>
      <c r="Q247" s="701">
        <v>0.55555555555555558</v>
      </c>
      <c r="R247" s="696">
        <v>5</v>
      </c>
      <c r="S247" s="701">
        <v>0.55555555555555558</v>
      </c>
      <c r="T247" s="700">
        <v>1</v>
      </c>
      <c r="U247" s="702">
        <v>0.5</v>
      </c>
    </row>
    <row r="248" spans="1:21" ht="14.4" customHeight="1" x14ac:dyDescent="0.3">
      <c r="A248" s="695">
        <v>7</v>
      </c>
      <c r="B248" s="696" t="s">
        <v>1919</v>
      </c>
      <c r="C248" s="696">
        <v>89301074</v>
      </c>
      <c r="D248" s="697" t="s">
        <v>3083</v>
      </c>
      <c r="E248" s="698" t="s">
        <v>2082</v>
      </c>
      <c r="F248" s="696" t="s">
        <v>2067</v>
      </c>
      <c r="G248" s="696" t="s">
        <v>2330</v>
      </c>
      <c r="H248" s="696" t="s">
        <v>546</v>
      </c>
      <c r="I248" s="696" t="s">
        <v>2542</v>
      </c>
      <c r="J248" s="696" t="s">
        <v>2543</v>
      </c>
      <c r="K248" s="696" t="s">
        <v>2544</v>
      </c>
      <c r="L248" s="699">
        <v>2332.38</v>
      </c>
      <c r="M248" s="699">
        <v>9329.52</v>
      </c>
      <c r="N248" s="696">
        <v>4</v>
      </c>
      <c r="O248" s="700">
        <v>1</v>
      </c>
      <c r="P248" s="699">
        <v>9329.52</v>
      </c>
      <c r="Q248" s="701">
        <v>1</v>
      </c>
      <c r="R248" s="696">
        <v>4</v>
      </c>
      <c r="S248" s="701">
        <v>1</v>
      </c>
      <c r="T248" s="700">
        <v>1</v>
      </c>
      <c r="U248" s="702">
        <v>1</v>
      </c>
    </row>
    <row r="249" spans="1:21" ht="14.4" customHeight="1" x14ac:dyDescent="0.3">
      <c r="A249" s="695">
        <v>7</v>
      </c>
      <c r="B249" s="696" t="s">
        <v>1919</v>
      </c>
      <c r="C249" s="696">
        <v>89301074</v>
      </c>
      <c r="D249" s="697" t="s">
        <v>3083</v>
      </c>
      <c r="E249" s="698" t="s">
        <v>2082</v>
      </c>
      <c r="F249" s="696" t="s">
        <v>2067</v>
      </c>
      <c r="G249" s="696" t="s">
        <v>2330</v>
      </c>
      <c r="H249" s="696" t="s">
        <v>546</v>
      </c>
      <c r="I249" s="696" t="s">
        <v>2729</v>
      </c>
      <c r="J249" s="696" t="s">
        <v>2730</v>
      </c>
      <c r="K249" s="696" t="s">
        <v>2731</v>
      </c>
      <c r="L249" s="699">
        <v>880.88</v>
      </c>
      <c r="M249" s="699">
        <v>880.88</v>
      </c>
      <c r="N249" s="696">
        <v>1</v>
      </c>
      <c r="O249" s="700">
        <v>1</v>
      </c>
      <c r="P249" s="699">
        <v>880.88</v>
      </c>
      <c r="Q249" s="701">
        <v>1</v>
      </c>
      <c r="R249" s="696">
        <v>1</v>
      </c>
      <c r="S249" s="701">
        <v>1</v>
      </c>
      <c r="T249" s="700">
        <v>1</v>
      </c>
      <c r="U249" s="702">
        <v>1</v>
      </c>
    </row>
    <row r="250" spans="1:21" ht="14.4" customHeight="1" x14ac:dyDescent="0.3">
      <c r="A250" s="695">
        <v>7</v>
      </c>
      <c r="B250" s="696" t="s">
        <v>1919</v>
      </c>
      <c r="C250" s="696">
        <v>89301074</v>
      </c>
      <c r="D250" s="697" t="s">
        <v>3083</v>
      </c>
      <c r="E250" s="698" t="s">
        <v>2082</v>
      </c>
      <c r="F250" s="696" t="s">
        <v>2067</v>
      </c>
      <c r="G250" s="696" t="s">
        <v>2330</v>
      </c>
      <c r="H250" s="696" t="s">
        <v>546</v>
      </c>
      <c r="I250" s="696" t="s">
        <v>2729</v>
      </c>
      <c r="J250" s="696" t="s">
        <v>2730</v>
      </c>
      <c r="K250" s="696" t="s">
        <v>2731</v>
      </c>
      <c r="L250" s="699">
        <v>515.07000000000005</v>
      </c>
      <c r="M250" s="699">
        <v>3090.42</v>
      </c>
      <c r="N250" s="696">
        <v>6</v>
      </c>
      <c r="O250" s="700">
        <v>1</v>
      </c>
      <c r="P250" s="699"/>
      <c r="Q250" s="701">
        <v>0</v>
      </c>
      <c r="R250" s="696"/>
      <c r="S250" s="701">
        <v>0</v>
      </c>
      <c r="T250" s="700"/>
      <c r="U250" s="702">
        <v>0</v>
      </c>
    </row>
    <row r="251" spans="1:21" ht="14.4" customHeight="1" x14ac:dyDescent="0.3">
      <c r="A251" s="695">
        <v>7</v>
      </c>
      <c r="B251" s="696" t="s">
        <v>1919</v>
      </c>
      <c r="C251" s="696">
        <v>89301074</v>
      </c>
      <c r="D251" s="697" t="s">
        <v>3083</v>
      </c>
      <c r="E251" s="698" t="s">
        <v>2082</v>
      </c>
      <c r="F251" s="696" t="s">
        <v>2067</v>
      </c>
      <c r="G251" s="696" t="s">
        <v>2330</v>
      </c>
      <c r="H251" s="696" t="s">
        <v>546</v>
      </c>
      <c r="I251" s="696" t="s">
        <v>2545</v>
      </c>
      <c r="J251" s="696" t="s">
        <v>2546</v>
      </c>
      <c r="K251" s="696" t="s">
        <v>2547</v>
      </c>
      <c r="L251" s="699">
        <v>1629.03</v>
      </c>
      <c r="M251" s="699">
        <v>9774.18</v>
      </c>
      <c r="N251" s="696">
        <v>6</v>
      </c>
      <c r="O251" s="700">
        <v>1</v>
      </c>
      <c r="P251" s="699"/>
      <c r="Q251" s="701">
        <v>0</v>
      </c>
      <c r="R251" s="696"/>
      <c r="S251" s="701">
        <v>0</v>
      </c>
      <c r="T251" s="700"/>
      <c r="U251" s="702">
        <v>0</v>
      </c>
    </row>
    <row r="252" spans="1:21" ht="14.4" customHeight="1" x14ac:dyDescent="0.3">
      <c r="A252" s="695">
        <v>7</v>
      </c>
      <c r="B252" s="696" t="s">
        <v>1919</v>
      </c>
      <c r="C252" s="696">
        <v>89301074</v>
      </c>
      <c r="D252" s="697" t="s">
        <v>3083</v>
      </c>
      <c r="E252" s="698" t="s">
        <v>2082</v>
      </c>
      <c r="F252" s="696" t="s">
        <v>2067</v>
      </c>
      <c r="G252" s="696" t="s">
        <v>2330</v>
      </c>
      <c r="H252" s="696" t="s">
        <v>546</v>
      </c>
      <c r="I252" s="696" t="s">
        <v>2545</v>
      </c>
      <c r="J252" s="696" t="s">
        <v>2546</v>
      </c>
      <c r="K252" s="696" t="s">
        <v>2547</v>
      </c>
      <c r="L252" s="699">
        <v>1030.1500000000001</v>
      </c>
      <c r="M252" s="699">
        <v>20603</v>
      </c>
      <c r="N252" s="696">
        <v>20</v>
      </c>
      <c r="O252" s="700">
        <v>4</v>
      </c>
      <c r="P252" s="699">
        <v>4120.6000000000004</v>
      </c>
      <c r="Q252" s="701">
        <v>0.2</v>
      </c>
      <c r="R252" s="696">
        <v>4</v>
      </c>
      <c r="S252" s="701">
        <v>0.2</v>
      </c>
      <c r="T252" s="700">
        <v>1</v>
      </c>
      <c r="U252" s="702">
        <v>0.25</v>
      </c>
    </row>
    <row r="253" spans="1:21" ht="14.4" customHeight="1" x14ac:dyDescent="0.3">
      <c r="A253" s="695">
        <v>7</v>
      </c>
      <c r="B253" s="696" t="s">
        <v>1919</v>
      </c>
      <c r="C253" s="696">
        <v>89301074</v>
      </c>
      <c r="D253" s="697" t="s">
        <v>3083</v>
      </c>
      <c r="E253" s="698" t="s">
        <v>2082</v>
      </c>
      <c r="F253" s="696" t="s">
        <v>2067</v>
      </c>
      <c r="G253" s="696" t="s">
        <v>2330</v>
      </c>
      <c r="H253" s="696" t="s">
        <v>546</v>
      </c>
      <c r="I253" s="696" t="s">
        <v>2732</v>
      </c>
      <c r="J253" s="696" t="s">
        <v>2733</v>
      </c>
      <c r="K253" s="696" t="s">
        <v>2734</v>
      </c>
      <c r="L253" s="699">
        <v>1063.3900000000001</v>
      </c>
      <c r="M253" s="699">
        <v>7443.7300000000005</v>
      </c>
      <c r="N253" s="696">
        <v>7</v>
      </c>
      <c r="O253" s="700">
        <v>4</v>
      </c>
      <c r="P253" s="699">
        <v>6380.34</v>
      </c>
      <c r="Q253" s="701">
        <v>0.8571428571428571</v>
      </c>
      <c r="R253" s="696">
        <v>6</v>
      </c>
      <c r="S253" s="701">
        <v>0.8571428571428571</v>
      </c>
      <c r="T253" s="700">
        <v>3</v>
      </c>
      <c r="U253" s="702">
        <v>0.75</v>
      </c>
    </row>
    <row r="254" spans="1:21" ht="14.4" customHeight="1" x14ac:dyDescent="0.3">
      <c r="A254" s="695">
        <v>7</v>
      </c>
      <c r="B254" s="696" t="s">
        <v>1919</v>
      </c>
      <c r="C254" s="696">
        <v>89301074</v>
      </c>
      <c r="D254" s="697" t="s">
        <v>3083</v>
      </c>
      <c r="E254" s="698" t="s">
        <v>2082</v>
      </c>
      <c r="F254" s="696" t="s">
        <v>2067</v>
      </c>
      <c r="G254" s="696" t="s">
        <v>2330</v>
      </c>
      <c r="H254" s="696" t="s">
        <v>546</v>
      </c>
      <c r="I254" s="696" t="s">
        <v>2735</v>
      </c>
      <c r="J254" s="696" t="s">
        <v>2718</v>
      </c>
      <c r="K254" s="696" t="s">
        <v>2736</v>
      </c>
      <c r="L254" s="699">
        <v>0</v>
      </c>
      <c r="M254" s="699">
        <v>0</v>
      </c>
      <c r="N254" s="696">
        <v>2</v>
      </c>
      <c r="O254" s="700">
        <v>1</v>
      </c>
      <c r="P254" s="699"/>
      <c r="Q254" s="701"/>
      <c r="R254" s="696"/>
      <c r="S254" s="701">
        <v>0</v>
      </c>
      <c r="T254" s="700"/>
      <c r="U254" s="702">
        <v>0</v>
      </c>
    </row>
    <row r="255" spans="1:21" ht="14.4" customHeight="1" x14ac:dyDescent="0.3">
      <c r="A255" s="695">
        <v>7</v>
      </c>
      <c r="B255" s="696" t="s">
        <v>1919</v>
      </c>
      <c r="C255" s="696">
        <v>89301074</v>
      </c>
      <c r="D255" s="697" t="s">
        <v>3083</v>
      </c>
      <c r="E255" s="698" t="s">
        <v>2082</v>
      </c>
      <c r="F255" s="696" t="s">
        <v>2067</v>
      </c>
      <c r="G255" s="696" t="s">
        <v>2557</v>
      </c>
      <c r="H255" s="696" t="s">
        <v>1391</v>
      </c>
      <c r="I255" s="696" t="s">
        <v>2737</v>
      </c>
      <c r="J255" s="696" t="s">
        <v>2738</v>
      </c>
      <c r="K255" s="696" t="s">
        <v>2739</v>
      </c>
      <c r="L255" s="699">
        <v>561.54</v>
      </c>
      <c r="M255" s="699">
        <v>1123.08</v>
      </c>
      <c r="N255" s="696">
        <v>2</v>
      </c>
      <c r="O255" s="700">
        <v>0.5</v>
      </c>
      <c r="P255" s="699">
        <v>1123.08</v>
      </c>
      <c r="Q255" s="701">
        <v>1</v>
      </c>
      <c r="R255" s="696">
        <v>2</v>
      </c>
      <c r="S255" s="701">
        <v>1</v>
      </c>
      <c r="T255" s="700">
        <v>0.5</v>
      </c>
      <c r="U255" s="702">
        <v>1</v>
      </c>
    </row>
    <row r="256" spans="1:21" ht="14.4" customHeight="1" x14ac:dyDescent="0.3">
      <c r="A256" s="695">
        <v>7</v>
      </c>
      <c r="B256" s="696" t="s">
        <v>1919</v>
      </c>
      <c r="C256" s="696">
        <v>89301074</v>
      </c>
      <c r="D256" s="697" t="s">
        <v>3083</v>
      </c>
      <c r="E256" s="698" t="s">
        <v>2082</v>
      </c>
      <c r="F256" s="696" t="s">
        <v>2067</v>
      </c>
      <c r="G256" s="696" t="s">
        <v>2557</v>
      </c>
      <c r="H256" s="696" t="s">
        <v>1391</v>
      </c>
      <c r="I256" s="696" t="s">
        <v>2564</v>
      </c>
      <c r="J256" s="696" t="s">
        <v>2562</v>
      </c>
      <c r="K256" s="696" t="s">
        <v>2565</v>
      </c>
      <c r="L256" s="699">
        <v>887.05</v>
      </c>
      <c r="M256" s="699">
        <v>13305.75</v>
      </c>
      <c r="N256" s="696">
        <v>15</v>
      </c>
      <c r="O256" s="700">
        <v>7.5</v>
      </c>
      <c r="P256" s="699">
        <v>6209.35</v>
      </c>
      <c r="Q256" s="701">
        <v>0.46666666666666667</v>
      </c>
      <c r="R256" s="696">
        <v>7</v>
      </c>
      <c r="S256" s="701">
        <v>0.46666666666666667</v>
      </c>
      <c r="T256" s="700">
        <v>3.5</v>
      </c>
      <c r="U256" s="702">
        <v>0.46666666666666667</v>
      </c>
    </row>
    <row r="257" spans="1:21" ht="14.4" customHeight="1" x14ac:dyDescent="0.3">
      <c r="A257" s="695">
        <v>7</v>
      </c>
      <c r="B257" s="696" t="s">
        <v>1919</v>
      </c>
      <c r="C257" s="696">
        <v>89301074</v>
      </c>
      <c r="D257" s="697" t="s">
        <v>3083</v>
      </c>
      <c r="E257" s="698" t="s">
        <v>2082</v>
      </c>
      <c r="F257" s="696" t="s">
        <v>2067</v>
      </c>
      <c r="G257" s="696" t="s">
        <v>2740</v>
      </c>
      <c r="H257" s="696" t="s">
        <v>546</v>
      </c>
      <c r="I257" s="696" t="s">
        <v>2741</v>
      </c>
      <c r="J257" s="696" t="s">
        <v>2742</v>
      </c>
      <c r="K257" s="696" t="s">
        <v>732</v>
      </c>
      <c r="L257" s="699">
        <v>33.36</v>
      </c>
      <c r="M257" s="699">
        <v>133.44</v>
      </c>
      <c r="N257" s="696">
        <v>4</v>
      </c>
      <c r="O257" s="700">
        <v>1</v>
      </c>
      <c r="P257" s="699">
        <v>66.72</v>
      </c>
      <c r="Q257" s="701">
        <v>0.5</v>
      </c>
      <c r="R257" s="696">
        <v>2</v>
      </c>
      <c r="S257" s="701">
        <v>0.5</v>
      </c>
      <c r="T257" s="700">
        <v>0.5</v>
      </c>
      <c r="U257" s="702">
        <v>0.5</v>
      </c>
    </row>
    <row r="258" spans="1:21" ht="14.4" customHeight="1" x14ac:dyDescent="0.3">
      <c r="A258" s="695">
        <v>7</v>
      </c>
      <c r="B258" s="696" t="s">
        <v>1919</v>
      </c>
      <c r="C258" s="696">
        <v>89301074</v>
      </c>
      <c r="D258" s="697" t="s">
        <v>3083</v>
      </c>
      <c r="E258" s="698" t="s">
        <v>2082</v>
      </c>
      <c r="F258" s="696" t="s">
        <v>2067</v>
      </c>
      <c r="G258" s="696" t="s">
        <v>2223</v>
      </c>
      <c r="H258" s="696" t="s">
        <v>546</v>
      </c>
      <c r="I258" s="696" t="s">
        <v>2743</v>
      </c>
      <c r="J258" s="696" t="s">
        <v>2744</v>
      </c>
      <c r="K258" s="696" t="s">
        <v>2226</v>
      </c>
      <c r="L258" s="699">
        <v>86.16</v>
      </c>
      <c r="M258" s="699">
        <v>172.32</v>
      </c>
      <c r="N258" s="696">
        <v>2</v>
      </c>
      <c r="O258" s="700">
        <v>0.5</v>
      </c>
      <c r="P258" s="699">
        <v>172.32</v>
      </c>
      <c r="Q258" s="701">
        <v>1</v>
      </c>
      <c r="R258" s="696">
        <v>2</v>
      </c>
      <c r="S258" s="701">
        <v>1</v>
      </c>
      <c r="T258" s="700">
        <v>0.5</v>
      </c>
      <c r="U258" s="702">
        <v>1</v>
      </c>
    </row>
    <row r="259" spans="1:21" ht="14.4" customHeight="1" x14ac:dyDescent="0.3">
      <c r="A259" s="695">
        <v>7</v>
      </c>
      <c r="B259" s="696" t="s">
        <v>1919</v>
      </c>
      <c r="C259" s="696">
        <v>89301074</v>
      </c>
      <c r="D259" s="697" t="s">
        <v>3083</v>
      </c>
      <c r="E259" s="698" t="s">
        <v>2082</v>
      </c>
      <c r="F259" s="696" t="s">
        <v>2067</v>
      </c>
      <c r="G259" s="696" t="s">
        <v>2566</v>
      </c>
      <c r="H259" s="696" t="s">
        <v>546</v>
      </c>
      <c r="I259" s="696" t="s">
        <v>2745</v>
      </c>
      <c r="J259" s="696" t="s">
        <v>2746</v>
      </c>
      <c r="K259" s="696" t="s">
        <v>2747</v>
      </c>
      <c r="L259" s="699">
        <v>305.12</v>
      </c>
      <c r="M259" s="699">
        <v>1525.6</v>
      </c>
      <c r="N259" s="696">
        <v>5</v>
      </c>
      <c r="O259" s="700">
        <v>2</v>
      </c>
      <c r="P259" s="699">
        <v>305.12</v>
      </c>
      <c r="Q259" s="701">
        <v>0.2</v>
      </c>
      <c r="R259" s="696">
        <v>1</v>
      </c>
      <c r="S259" s="701">
        <v>0.2</v>
      </c>
      <c r="T259" s="700">
        <v>1</v>
      </c>
      <c r="U259" s="702">
        <v>0.5</v>
      </c>
    </row>
    <row r="260" spans="1:21" ht="14.4" customHeight="1" x14ac:dyDescent="0.3">
      <c r="A260" s="695">
        <v>7</v>
      </c>
      <c r="B260" s="696" t="s">
        <v>1919</v>
      </c>
      <c r="C260" s="696">
        <v>89301074</v>
      </c>
      <c r="D260" s="697" t="s">
        <v>3083</v>
      </c>
      <c r="E260" s="698" t="s">
        <v>2082</v>
      </c>
      <c r="F260" s="696" t="s">
        <v>2067</v>
      </c>
      <c r="G260" s="696" t="s">
        <v>2566</v>
      </c>
      <c r="H260" s="696" t="s">
        <v>546</v>
      </c>
      <c r="I260" s="696" t="s">
        <v>2567</v>
      </c>
      <c r="J260" s="696" t="s">
        <v>2568</v>
      </c>
      <c r="K260" s="696" t="s">
        <v>2569</v>
      </c>
      <c r="L260" s="699">
        <v>876.77</v>
      </c>
      <c r="M260" s="699">
        <v>10521.24</v>
      </c>
      <c r="N260" s="696">
        <v>12</v>
      </c>
      <c r="O260" s="700">
        <v>2</v>
      </c>
      <c r="P260" s="699">
        <v>5260.62</v>
      </c>
      <c r="Q260" s="701">
        <v>0.5</v>
      </c>
      <c r="R260" s="696">
        <v>6</v>
      </c>
      <c r="S260" s="701">
        <v>0.5</v>
      </c>
      <c r="T260" s="700">
        <v>1</v>
      </c>
      <c r="U260" s="702">
        <v>0.5</v>
      </c>
    </row>
    <row r="261" spans="1:21" ht="14.4" customHeight="1" x14ac:dyDescent="0.3">
      <c r="A261" s="695">
        <v>7</v>
      </c>
      <c r="B261" s="696" t="s">
        <v>1919</v>
      </c>
      <c r="C261" s="696">
        <v>89301074</v>
      </c>
      <c r="D261" s="697" t="s">
        <v>3083</v>
      </c>
      <c r="E261" s="698" t="s">
        <v>2082</v>
      </c>
      <c r="F261" s="696" t="s">
        <v>2067</v>
      </c>
      <c r="G261" s="696" t="s">
        <v>2566</v>
      </c>
      <c r="H261" s="696" t="s">
        <v>546</v>
      </c>
      <c r="I261" s="696" t="s">
        <v>2748</v>
      </c>
      <c r="J261" s="696" t="s">
        <v>2749</v>
      </c>
      <c r="K261" s="696" t="s">
        <v>2750</v>
      </c>
      <c r="L261" s="699">
        <v>1753.54</v>
      </c>
      <c r="M261" s="699">
        <v>36824.340000000004</v>
      </c>
      <c r="N261" s="696">
        <v>21</v>
      </c>
      <c r="O261" s="700">
        <v>4</v>
      </c>
      <c r="P261" s="699">
        <v>22796.020000000004</v>
      </c>
      <c r="Q261" s="701">
        <v>0.61904761904761907</v>
      </c>
      <c r="R261" s="696">
        <v>13</v>
      </c>
      <c r="S261" s="701">
        <v>0.61904761904761907</v>
      </c>
      <c r="T261" s="700">
        <v>3</v>
      </c>
      <c r="U261" s="702">
        <v>0.75</v>
      </c>
    </row>
    <row r="262" spans="1:21" ht="14.4" customHeight="1" x14ac:dyDescent="0.3">
      <c r="A262" s="695">
        <v>7</v>
      </c>
      <c r="B262" s="696" t="s">
        <v>1919</v>
      </c>
      <c r="C262" s="696">
        <v>89301074</v>
      </c>
      <c r="D262" s="697" t="s">
        <v>3083</v>
      </c>
      <c r="E262" s="698" t="s">
        <v>2082</v>
      </c>
      <c r="F262" s="696" t="s">
        <v>2067</v>
      </c>
      <c r="G262" s="696" t="s">
        <v>2566</v>
      </c>
      <c r="H262" s="696" t="s">
        <v>546</v>
      </c>
      <c r="I262" s="696" t="s">
        <v>2751</v>
      </c>
      <c r="J262" s="696" t="s">
        <v>2752</v>
      </c>
      <c r="K262" s="696" t="s">
        <v>2753</v>
      </c>
      <c r="L262" s="699">
        <v>474.91</v>
      </c>
      <c r="M262" s="699">
        <v>3324.37</v>
      </c>
      <c r="N262" s="696">
        <v>7</v>
      </c>
      <c r="O262" s="700">
        <v>2</v>
      </c>
      <c r="P262" s="699">
        <v>3324.37</v>
      </c>
      <c r="Q262" s="701">
        <v>1</v>
      </c>
      <c r="R262" s="696">
        <v>7</v>
      </c>
      <c r="S262" s="701">
        <v>1</v>
      </c>
      <c r="T262" s="700">
        <v>2</v>
      </c>
      <c r="U262" s="702">
        <v>1</v>
      </c>
    </row>
    <row r="263" spans="1:21" ht="14.4" customHeight="1" x14ac:dyDescent="0.3">
      <c r="A263" s="695">
        <v>7</v>
      </c>
      <c r="B263" s="696" t="s">
        <v>1919</v>
      </c>
      <c r="C263" s="696">
        <v>89301074</v>
      </c>
      <c r="D263" s="697" t="s">
        <v>3083</v>
      </c>
      <c r="E263" s="698" t="s">
        <v>2082</v>
      </c>
      <c r="F263" s="696" t="s">
        <v>2067</v>
      </c>
      <c r="G263" s="696" t="s">
        <v>2566</v>
      </c>
      <c r="H263" s="696" t="s">
        <v>546</v>
      </c>
      <c r="I263" s="696" t="s">
        <v>2754</v>
      </c>
      <c r="J263" s="696" t="s">
        <v>2755</v>
      </c>
      <c r="K263" s="696" t="s">
        <v>2756</v>
      </c>
      <c r="L263" s="699">
        <v>2464.46</v>
      </c>
      <c r="M263" s="699">
        <v>29573.52</v>
      </c>
      <c r="N263" s="696">
        <v>12</v>
      </c>
      <c r="O263" s="700">
        <v>2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7</v>
      </c>
      <c r="B264" s="696" t="s">
        <v>1919</v>
      </c>
      <c r="C264" s="696">
        <v>89301074</v>
      </c>
      <c r="D264" s="697" t="s">
        <v>3083</v>
      </c>
      <c r="E264" s="698" t="s">
        <v>2082</v>
      </c>
      <c r="F264" s="696" t="s">
        <v>2067</v>
      </c>
      <c r="G264" s="696" t="s">
        <v>2566</v>
      </c>
      <c r="H264" s="696" t="s">
        <v>546</v>
      </c>
      <c r="I264" s="696" t="s">
        <v>2757</v>
      </c>
      <c r="J264" s="696" t="s">
        <v>2758</v>
      </c>
      <c r="K264" s="696" t="s">
        <v>2759</v>
      </c>
      <c r="L264" s="699">
        <v>0</v>
      </c>
      <c r="M264" s="699">
        <v>0</v>
      </c>
      <c r="N264" s="696">
        <v>3</v>
      </c>
      <c r="O264" s="700">
        <v>1</v>
      </c>
      <c r="P264" s="699"/>
      <c r="Q264" s="701"/>
      <c r="R264" s="696"/>
      <c r="S264" s="701">
        <v>0</v>
      </c>
      <c r="T264" s="700"/>
      <c r="U264" s="702">
        <v>0</v>
      </c>
    </row>
    <row r="265" spans="1:21" ht="14.4" customHeight="1" x14ac:dyDescent="0.3">
      <c r="A265" s="695">
        <v>7</v>
      </c>
      <c r="B265" s="696" t="s">
        <v>1919</v>
      </c>
      <c r="C265" s="696">
        <v>89301074</v>
      </c>
      <c r="D265" s="697" t="s">
        <v>3083</v>
      </c>
      <c r="E265" s="698" t="s">
        <v>2082</v>
      </c>
      <c r="F265" s="696" t="s">
        <v>2067</v>
      </c>
      <c r="G265" s="696" t="s">
        <v>2760</v>
      </c>
      <c r="H265" s="696" t="s">
        <v>546</v>
      </c>
      <c r="I265" s="696" t="s">
        <v>937</v>
      </c>
      <c r="J265" s="696" t="s">
        <v>938</v>
      </c>
      <c r="K265" s="696" t="s">
        <v>2761</v>
      </c>
      <c r="L265" s="699">
        <v>63.67</v>
      </c>
      <c r="M265" s="699">
        <v>191.01</v>
      </c>
      <c r="N265" s="696">
        <v>3</v>
      </c>
      <c r="O265" s="700">
        <v>1</v>
      </c>
      <c r="P265" s="699">
        <v>191.01</v>
      </c>
      <c r="Q265" s="701">
        <v>1</v>
      </c>
      <c r="R265" s="696">
        <v>3</v>
      </c>
      <c r="S265" s="701">
        <v>1</v>
      </c>
      <c r="T265" s="700">
        <v>1</v>
      </c>
      <c r="U265" s="702">
        <v>1</v>
      </c>
    </row>
    <row r="266" spans="1:21" ht="14.4" customHeight="1" x14ac:dyDescent="0.3">
      <c r="A266" s="695">
        <v>7</v>
      </c>
      <c r="B266" s="696" t="s">
        <v>1919</v>
      </c>
      <c r="C266" s="696">
        <v>89301074</v>
      </c>
      <c r="D266" s="697" t="s">
        <v>3083</v>
      </c>
      <c r="E266" s="698" t="s">
        <v>2082</v>
      </c>
      <c r="F266" s="696" t="s">
        <v>2067</v>
      </c>
      <c r="G266" s="696" t="s">
        <v>2570</v>
      </c>
      <c r="H266" s="696" t="s">
        <v>546</v>
      </c>
      <c r="I266" s="696" t="s">
        <v>2762</v>
      </c>
      <c r="J266" s="696" t="s">
        <v>2763</v>
      </c>
      <c r="K266" s="696" t="s">
        <v>2764</v>
      </c>
      <c r="L266" s="699">
        <v>71.2</v>
      </c>
      <c r="M266" s="699">
        <v>142.4</v>
      </c>
      <c r="N266" s="696">
        <v>2</v>
      </c>
      <c r="O266" s="700">
        <v>1</v>
      </c>
      <c r="P266" s="699">
        <v>142.4</v>
      </c>
      <c r="Q266" s="701">
        <v>1</v>
      </c>
      <c r="R266" s="696">
        <v>2</v>
      </c>
      <c r="S266" s="701">
        <v>1</v>
      </c>
      <c r="T266" s="700">
        <v>1</v>
      </c>
      <c r="U266" s="702">
        <v>1</v>
      </c>
    </row>
    <row r="267" spans="1:21" ht="14.4" customHeight="1" x14ac:dyDescent="0.3">
      <c r="A267" s="695">
        <v>7</v>
      </c>
      <c r="B267" s="696" t="s">
        <v>1919</v>
      </c>
      <c r="C267" s="696">
        <v>89301074</v>
      </c>
      <c r="D267" s="697" t="s">
        <v>3083</v>
      </c>
      <c r="E267" s="698" t="s">
        <v>2082</v>
      </c>
      <c r="F267" s="696" t="s">
        <v>2067</v>
      </c>
      <c r="G267" s="696" t="s">
        <v>2570</v>
      </c>
      <c r="H267" s="696" t="s">
        <v>546</v>
      </c>
      <c r="I267" s="696" t="s">
        <v>2571</v>
      </c>
      <c r="J267" s="696" t="s">
        <v>2572</v>
      </c>
      <c r="K267" s="696" t="s">
        <v>2573</v>
      </c>
      <c r="L267" s="699">
        <v>144.01</v>
      </c>
      <c r="M267" s="699">
        <v>1152.08</v>
      </c>
      <c r="N267" s="696">
        <v>8</v>
      </c>
      <c r="O267" s="700">
        <v>2</v>
      </c>
      <c r="P267" s="699">
        <v>1152.08</v>
      </c>
      <c r="Q267" s="701">
        <v>1</v>
      </c>
      <c r="R267" s="696">
        <v>8</v>
      </c>
      <c r="S267" s="701">
        <v>1</v>
      </c>
      <c r="T267" s="700">
        <v>2</v>
      </c>
      <c r="U267" s="702">
        <v>1</v>
      </c>
    </row>
    <row r="268" spans="1:21" ht="14.4" customHeight="1" x14ac:dyDescent="0.3">
      <c r="A268" s="695">
        <v>7</v>
      </c>
      <c r="B268" s="696" t="s">
        <v>1919</v>
      </c>
      <c r="C268" s="696">
        <v>89301074</v>
      </c>
      <c r="D268" s="697" t="s">
        <v>3083</v>
      </c>
      <c r="E268" s="698" t="s">
        <v>2082</v>
      </c>
      <c r="F268" s="696" t="s">
        <v>2067</v>
      </c>
      <c r="G268" s="696" t="s">
        <v>2574</v>
      </c>
      <c r="H268" s="696" t="s">
        <v>546</v>
      </c>
      <c r="I268" s="696" t="s">
        <v>2765</v>
      </c>
      <c r="J268" s="696" t="s">
        <v>2766</v>
      </c>
      <c r="K268" s="696" t="s">
        <v>2767</v>
      </c>
      <c r="L268" s="699">
        <v>55.71</v>
      </c>
      <c r="M268" s="699">
        <v>55.71</v>
      </c>
      <c r="N268" s="696">
        <v>1</v>
      </c>
      <c r="O268" s="700">
        <v>0.5</v>
      </c>
      <c r="P268" s="699"/>
      <c r="Q268" s="701">
        <v>0</v>
      </c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7</v>
      </c>
      <c r="B269" s="696" t="s">
        <v>1919</v>
      </c>
      <c r="C269" s="696">
        <v>89301074</v>
      </c>
      <c r="D269" s="697" t="s">
        <v>3083</v>
      </c>
      <c r="E269" s="698" t="s">
        <v>2082</v>
      </c>
      <c r="F269" s="696" t="s">
        <v>2067</v>
      </c>
      <c r="G269" s="696" t="s">
        <v>2588</v>
      </c>
      <c r="H269" s="696" t="s">
        <v>1391</v>
      </c>
      <c r="I269" s="696" t="s">
        <v>2589</v>
      </c>
      <c r="J269" s="696" t="s">
        <v>2590</v>
      </c>
      <c r="K269" s="696" t="s">
        <v>2591</v>
      </c>
      <c r="L269" s="699">
        <v>193.26</v>
      </c>
      <c r="M269" s="699">
        <v>773.04</v>
      </c>
      <c r="N269" s="696">
        <v>4</v>
      </c>
      <c r="O269" s="700">
        <v>2</v>
      </c>
      <c r="P269" s="699">
        <v>386.52</v>
      </c>
      <c r="Q269" s="701">
        <v>0.5</v>
      </c>
      <c r="R269" s="696">
        <v>2</v>
      </c>
      <c r="S269" s="701">
        <v>0.5</v>
      </c>
      <c r="T269" s="700">
        <v>1.5</v>
      </c>
      <c r="U269" s="702">
        <v>0.75</v>
      </c>
    </row>
    <row r="270" spans="1:21" ht="14.4" customHeight="1" x14ac:dyDescent="0.3">
      <c r="A270" s="695">
        <v>7</v>
      </c>
      <c r="B270" s="696" t="s">
        <v>1919</v>
      </c>
      <c r="C270" s="696">
        <v>89301074</v>
      </c>
      <c r="D270" s="697" t="s">
        <v>3083</v>
      </c>
      <c r="E270" s="698" t="s">
        <v>2082</v>
      </c>
      <c r="F270" s="696" t="s">
        <v>2067</v>
      </c>
      <c r="G270" s="696" t="s">
        <v>2334</v>
      </c>
      <c r="H270" s="696" t="s">
        <v>546</v>
      </c>
      <c r="I270" s="696" t="s">
        <v>2768</v>
      </c>
      <c r="J270" s="696" t="s">
        <v>2345</v>
      </c>
      <c r="K270" s="696" t="s">
        <v>2346</v>
      </c>
      <c r="L270" s="699">
        <v>407.64</v>
      </c>
      <c r="M270" s="699">
        <v>3668.7599999999998</v>
      </c>
      <c r="N270" s="696">
        <v>9</v>
      </c>
      <c r="O270" s="700">
        <v>1</v>
      </c>
      <c r="P270" s="699"/>
      <c r="Q270" s="701">
        <v>0</v>
      </c>
      <c r="R270" s="696"/>
      <c r="S270" s="701">
        <v>0</v>
      </c>
      <c r="T270" s="700"/>
      <c r="U270" s="702">
        <v>0</v>
      </c>
    </row>
    <row r="271" spans="1:21" ht="14.4" customHeight="1" x14ac:dyDescent="0.3">
      <c r="A271" s="695">
        <v>7</v>
      </c>
      <c r="B271" s="696" t="s">
        <v>1919</v>
      </c>
      <c r="C271" s="696">
        <v>89301074</v>
      </c>
      <c r="D271" s="697" t="s">
        <v>3083</v>
      </c>
      <c r="E271" s="698" t="s">
        <v>2082</v>
      </c>
      <c r="F271" s="696" t="s">
        <v>2067</v>
      </c>
      <c r="G271" s="696" t="s">
        <v>2334</v>
      </c>
      <c r="H271" s="696" t="s">
        <v>546</v>
      </c>
      <c r="I271" s="696" t="s">
        <v>2598</v>
      </c>
      <c r="J271" s="696" t="s">
        <v>2599</v>
      </c>
      <c r="K271" s="696" t="s">
        <v>2307</v>
      </c>
      <c r="L271" s="699">
        <v>57.48</v>
      </c>
      <c r="M271" s="699">
        <v>57.48</v>
      </c>
      <c r="N271" s="696">
        <v>1</v>
      </c>
      <c r="O271" s="700">
        <v>1</v>
      </c>
      <c r="P271" s="699">
        <v>57.48</v>
      </c>
      <c r="Q271" s="701">
        <v>1</v>
      </c>
      <c r="R271" s="696">
        <v>1</v>
      </c>
      <c r="S271" s="701">
        <v>1</v>
      </c>
      <c r="T271" s="700">
        <v>1</v>
      </c>
      <c r="U271" s="702">
        <v>1</v>
      </c>
    </row>
    <row r="272" spans="1:21" ht="14.4" customHeight="1" x14ac:dyDescent="0.3">
      <c r="A272" s="695">
        <v>7</v>
      </c>
      <c r="B272" s="696" t="s">
        <v>1919</v>
      </c>
      <c r="C272" s="696">
        <v>89301074</v>
      </c>
      <c r="D272" s="697" t="s">
        <v>3083</v>
      </c>
      <c r="E272" s="698" t="s">
        <v>2082</v>
      </c>
      <c r="F272" s="696" t="s">
        <v>2067</v>
      </c>
      <c r="G272" s="696" t="s">
        <v>2334</v>
      </c>
      <c r="H272" s="696" t="s">
        <v>546</v>
      </c>
      <c r="I272" s="696" t="s">
        <v>2338</v>
      </c>
      <c r="J272" s="696" t="s">
        <v>2339</v>
      </c>
      <c r="K272" s="696" t="s">
        <v>2340</v>
      </c>
      <c r="L272" s="699">
        <v>132.77000000000001</v>
      </c>
      <c r="M272" s="699">
        <v>3452.0200000000004</v>
      </c>
      <c r="N272" s="696">
        <v>26</v>
      </c>
      <c r="O272" s="700">
        <v>5</v>
      </c>
      <c r="P272" s="699">
        <v>1593.2400000000002</v>
      </c>
      <c r="Q272" s="701">
        <v>0.46153846153846156</v>
      </c>
      <c r="R272" s="696">
        <v>12</v>
      </c>
      <c r="S272" s="701">
        <v>0.46153846153846156</v>
      </c>
      <c r="T272" s="700">
        <v>2</v>
      </c>
      <c r="U272" s="702">
        <v>0.4</v>
      </c>
    </row>
    <row r="273" spans="1:21" ht="14.4" customHeight="1" x14ac:dyDescent="0.3">
      <c r="A273" s="695">
        <v>7</v>
      </c>
      <c r="B273" s="696" t="s">
        <v>1919</v>
      </c>
      <c r="C273" s="696">
        <v>89301074</v>
      </c>
      <c r="D273" s="697" t="s">
        <v>3083</v>
      </c>
      <c r="E273" s="698" t="s">
        <v>2082</v>
      </c>
      <c r="F273" s="696" t="s">
        <v>2067</v>
      </c>
      <c r="G273" s="696" t="s">
        <v>2334</v>
      </c>
      <c r="H273" s="696" t="s">
        <v>546</v>
      </c>
      <c r="I273" s="696" t="s">
        <v>2344</v>
      </c>
      <c r="J273" s="696" t="s">
        <v>2345</v>
      </c>
      <c r="K273" s="696" t="s">
        <v>2346</v>
      </c>
      <c r="L273" s="699">
        <v>407.64</v>
      </c>
      <c r="M273" s="699">
        <v>2445.84</v>
      </c>
      <c r="N273" s="696">
        <v>6</v>
      </c>
      <c r="O273" s="700">
        <v>1</v>
      </c>
      <c r="P273" s="699">
        <v>2445.84</v>
      </c>
      <c r="Q273" s="701">
        <v>1</v>
      </c>
      <c r="R273" s="696">
        <v>6</v>
      </c>
      <c r="S273" s="701">
        <v>1</v>
      </c>
      <c r="T273" s="700">
        <v>1</v>
      </c>
      <c r="U273" s="702">
        <v>1</v>
      </c>
    </row>
    <row r="274" spans="1:21" ht="14.4" customHeight="1" x14ac:dyDescent="0.3">
      <c r="A274" s="695">
        <v>7</v>
      </c>
      <c r="B274" s="696" t="s">
        <v>1919</v>
      </c>
      <c r="C274" s="696">
        <v>89301074</v>
      </c>
      <c r="D274" s="697" t="s">
        <v>3083</v>
      </c>
      <c r="E274" s="698" t="s">
        <v>2082</v>
      </c>
      <c r="F274" s="696" t="s">
        <v>2067</v>
      </c>
      <c r="G274" s="696" t="s">
        <v>2334</v>
      </c>
      <c r="H274" s="696" t="s">
        <v>546</v>
      </c>
      <c r="I274" s="696" t="s">
        <v>2769</v>
      </c>
      <c r="J274" s="696" t="s">
        <v>2336</v>
      </c>
      <c r="K274" s="696" t="s">
        <v>2337</v>
      </c>
      <c r="L274" s="699">
        <v>733.54</v>
      </c>
      <c r="M274" s="699">
        <v>8802.48</v>
      </c>
      <c r="N274" s="696">
        <v>12</v>
      </c>
      <c r="O274" s="700">
        <v>2</v>
      </c>
      <c r="P274" s="699">
        <v>8802.48</v>
      </c>
      <c r="Q274" s="701">
        <v>1</v>
      </c>
      <c r="R274" s="696">
        <v>12</v>
      </c>
      <c r="S274" s="701">
        <v>1</v>
      </c>
      <c r="T274" s="700">
        <v>2</v>
      </c>
      <c r="U274" s="702">
        <v>1</v>
      </c>
    </row>
    <row r="275" spans="1:21" ht="14.4" customHeight="1" x14ac:dyDescent="0.3">
      <c r="A275" s="695">
        <v>7</v>
      </c>
      <c r="B275" s="696" t="s">
        <v>1919</v>
      </c>
      <c r="C275" s="696">
        <v>89301074</v>
      </c>
      <c r="D275" s="697" t="s">
        <v>3083</v>
      </c>
      <c r="E275" s="698" t="s">
        <v>2082</v>
      </c>
      <c r="F275" s="696" t="s">
        <v>2067</v>
      </c>
      <c r="G275" s="696" t="s">
        <v>2448</v>
      </c>
      <c r="H275" s="696" t="s">
        <v>1391</v>
      </c>
      <c r="I275" s="696" t="s">
        <v>2449</v>
      </c>
      <c r="J275" s="696" t="s">
        <v>2450</v>
      </c>
      <c r="K275" s="696" t="s">
        <v>2451</v>
      </c>
      <c r="L275" s="699">
        <v>96.63</v>
      </c>
      <c r="M275" s="699">
        <v>676.41</v>
      </c>
      <c r="N275" s="696">
        <v>7</v>
      </c>
      <c r="O275" s="700">
        <v>4</v>
      </c>
      <c r="P275" s="699">
        <v>289.89</v>
      </c>
      <c r="Q275" s="701">
        <v>0.42857142857142855</v>
      </c>
      <c r="R275" s="696">
        <v>3</v>
      </c>
      <c r="S275" s="701">
        <v>0.42857142857142855</v>
      </c>
      <c r="T275" s="700">
        <v>1.5</v>
      </c>
      <c r="U275" s="702">
        <v>0.375</v>
      </c>
    </row>
    <row r="276" spans="1:21" ht="14.4" customHeight="1" x14ac:dyDescent="0.3">
      <c r="A276" s="695">
        <v>7</v>
      </c>
      <c r="B276" s="696" t="s">
        <v>1919</v>
      </c>
      <c r="C276" s="696">
        <v>89301074</v>
      </c>
      <c r="D276" s="697" t="s">
        <v>3083</v>
      </c>
      <c r="E276" s="698" t="s">
        <v>2082</v>
      </c>
      <c r="F276" s="696" t="s">
        <v>2067</v>
      </c>
      <c r="G276" s="696" t="s">
        <v>2448</v>
      </c>
      <c r="H276" s="696" t="s">
        <v>546</v>
      </c>
      <c r="I276" s="696" t="s">
        <v>2770</v>
      </c>
      <c r="J276" s="696" t="s">
        <v>2771</v>
      </c>
      <c r="K276" s="696" t="s">
        <v>2772</v>
      </c>
      <c r="L276" s="699">
        <v>96.63</v>
      </c>
      <c r="M276" s="699">
        <v>96.63</v>
      </c>
      <c r="N276" s="696">
        <v>1</v>
      </c>
      <c r="O276" s="700">
        <v>0.5</v>
      </c>
      <c r="P276" s="699"/>
      <c r="Q276" s="701">
        <v>0</v>
      </c>
      <c r="R276" s="696"/>
      <c r="S276" s="701">
        <v>0</v>
      </c>
      <c r="T276" s="700"/>
      <c r="U276" s="702">
        <v>0</v>
      </c>
    </row>
    <row r="277" spans="1:21" ht="14.4" customHeight="1" x14ac:dyDescent="0.3">
      <c r="A277" s="695">
        <v>7</v>
      </c>
      <c r="B277" s="696" t="s">
        <v>1919</v>
      </c>
      <c r="C277" s="696">
        <v>89301074</v>
      </c>
      <c r="D277" s="697" t="s">
        <v>3083</v>
      </c>
      <c r="E277" s="698" t="s">
        <v>2082</v>
      </c>
      <c r="F277" s="696" t="s">
        <v>2067</v>
      </c>
      <c r="G277" s="696" t="s">
        <v>2173</v>
      </c>
      <c r="H277" s="696" t="s">
        <v>546</v>
      </c>
      <c r="I277" s="696" t="s">
        <v>2297</v>
      </c>
      <c r="J277" s="696" t="s">
        <v>2298</v>
      </c>
      <c r="K277" s="696" t="s">
        <v>720</v>
      </c>
      <c r="L277" s="699">
        <v>314.89999999999998</v>
      </c>
      <c r="M277" s="699">
        <v>629.79999999999995</v>
      </c>
      <c r="N277" s="696">
        <v>2</v>
      </c>
      <c r="O277" s="700">
        <v>0.5</v>
      </c>
      <c r="P277" s="699"/>
      <c r="Q277" s="701">
        <v>0</v>
      </c>
      <c r="R277" s="696"/>
      <c r="S277" s="701">
        <v>0</v>
      </c>
      <c r="T277" s="700"/>
      <c r="U277" s="702">
        <v>0</v>
      </c>
    </row>
    <row r="278" spans="1:21" ht="14.4" customHeight="1" x14ac:dyDescent="0.3">
      <c r="A278" s="695">
        <v>7</v>
      </c>
      <c r="B278" s="696" t="s">
        <v>1919</v>
      </c>
      <c r="C278" s="696">
        <v>89301074</v>
      </c>
      <c r="D278" s="697" t="s">
        <v>3083</v>
      </c>
      <c r="E278" s="698" t="s">
        <v>2082</v>
      </c>
      <c r="F278" s="696" t="s">
        <v>2067</v>
      </c>
      <c r="G278" s="696" t="s">
        <v>2608</v>
      </c>
      <c r="H278" s="696" t="s">
        <v>546</v>
      </c>
      <c r="I278" s="696" t="s">
        <v>2609</v>
      </c>
      <c r="J278" s="696" t="s">
        <v>2610</v>
      </c>
      <c r="K278" s="696" t="s">
        <v>2611</v>
      </c>
      <c r="L278" s="699">
        <v>1753.54</v>
      </c>
      <c r="M278" s="699">
        <v>63127.44</v>
      </c>
      <c r="N278" s="696">
        <v>36</v>
      </c>
      <c r="O278" s="700">
        <v>5</v>
      </c>
      <c r="P278" s="699">
        <v>57866.82</v>
      </c>
      <c r="Q278" s="701">
        <v>0.91666666666666663</v>
      </c>
      <c r="R278" s="696">
        <v>33</v>
      </c>
      <c r="S278" s="701">
        <v>0.91666666666666663</v>
      </c>
      <c r="T278" s="700">
        <v>4</v>
      </c>
      <c r="U278" s="702">
        <v>0.8</v>
      </c>
    </row>
    <row r="279" spans="1:21" ht="14.4" customHeight="1" x14ac:dyDescent="0.3">
      <c r="A279" s="695">
        <v>7</v>
      </c>
      <c r="B279" s="696" t="s">
        <v>1919</v>
      </c>
      <c r="C279" s="696">
        <v>89301074</v>
      </c>
      <c r="D279" s="697" t="s">
        <v>3083</v>
      </c>
      <c r="E279" s="698" t="s">
        <v>2082</v>
      </c>
      <c r="F279" s="696" t="s">
        <v>2067</v>
      </c>
      <c r="G279" s="696" t="s">
        <v>2608</v>
      </c>
      <c r="H279" s="696" t="s">
        <v>546</v>
      </c>
      <c r="I279" s="696" t="s">
        <v>2612</v>
      </c>
      <c r="J279" s="696" t="s">
        <v>2610</v>
      </c>
      <c r="K279" s="696" t="s">
        <v>2613</v>
      </c>
      <c r="L279" s="699">
        <v>3507.07</v>
      </c>
      <c r="M279" s="699">
        <v>10521.210000000001</v>
      </c>
      <c r="N279" s="696">
        <v>3</v>
      </c>
      <c r="O279" s="700">
        <v>1</v>
      </c>
      <c r="P279" s="699">
        <v>10521.210000000001</v>
      </c>
      <c r="Q279" s="701">
        <v>1</v>
      </c>
      <c r="R279" s="696">
        <v>3</v>
      </c>
      <c r="S279" s="701">
        <v>1</v>
      </c>
      <c r="T279" s="700">
        <v>1</v>
      </c>
      <c r="U279" s="702">
        <v>1</v>
      </c>
    </row>
    <row r="280" spans="1:21" ht="14.4" customHeight="1" x14ac:dyDescent="0.3">
      <c r="A280" s="695">
        <v>7</v>
      </c>
      <c r="B280" s="696" t="s">
        <v>1919</v>
      </c>
      <c r="C280" s="696">
        <v>89301074</v>
      </c>
      <c r="D280" s="697" t="s">
        <v>3083</v>
      </c>
      <c r="E280" s="698" t="s">
        <v>2082</v>
      </c>
      <c r="F280" s="696" t="s">
        <v>2067</v>
      </c>
      <c r="G280" s="696" t="s">
        <v>2608</v>
      </c>
      <c r="H280" s="696" t="s">
        <v>546</v>
      </c>
      <c r="I280" s="696" t="s">
        <v>2614</v>
      </c>
      <c r="J280" s="696" t="s">
        <v>2615</v>
      </c>
      <c r="K280" s="696" t="s">
        <v>2616</v>
      </c>
      <c r="L280" s="699">
        <v>474.91</v>
      </c>
      <c r="M280" s="699">
        <v>46541.18</v>
      </c>
      <c r="N280" s="696">
        <v>98</v>
      </c>
      <c r="O280" s="700">
        <v>15</v>
      </c>
      <c r="P280" s="699">
        <v>28019.69</v>
      </c>
      <c r="Q280" s="701">
        <v>0.60204081632653061</v>
      </c>
      <c r="R280" s="696">
        <v>59</v>
      </c>
      <c r="S280" s="701">
        <v>0.60204081632653061</v>
      </c>
      <c r="T280" s="700">
        <v>10</v>
      </c>
      <c r="U280" s="702">
        <v>0.66666666666666663</v>
      </c>
    </row>
    <row r="281" spans="1:21" ht="14.4" customHeight="1" x14ac:dyDescent="0.3">
      <c r="A281" s="695">
        <v>7</v>
      </c>
      <c r="B281" s="696" t="s">
        <v>1919</v>
      </c>
      <c r="C281" s="696">
        <v>89301074</v>
      </c>
      <c r="D281" s="697" t="s">
        <v>3083</v>
      </c>
      <c r="E281" s="698" t="s">
        <v>2082</v>
      </c>
      <c r="F281" s="696" t="s">
        <v>2067</v>
      </c>
      <c r="G281" s="696" t="s">
        <v>2608</v>
      </c>
      <c r="H281" s="696" t="s">
        <v>546</v>
      </c>
      <c r="I281" s="696" t="s">
        <v>2773</v>
      </c>
      <c r="J281" s="696" t="s">
        <v>2774</v>
      </c>
      <c r="K281" s="696" t="s">
        <v>2775</v>
      </c>
      <c r="L281" s="699">
        <v>305.12</v>
      </c>
      <c r="M281" s="699">
        <v>1830.72</v>
      </c>
      <c r="N281" s="696">
        <v>6</v>
      </c>
      <c r="O281" s="700">
        <v>1</v>
      </c>
      <c r="P281" s="699">
        <v>1830.72</v>
      </c>
      <c r="Q281" s="701">
        <v>1</v>
      </c>
      <c r="R281" s="696">
        <v>6</v>
      </c>
      <c r="S281" s="701">
        <v>1</v>
      </c>
      <c r="T281" s="700">
        <v>1</v>
      </c>
      <c r="U281" s="702">
        <v>1</v>
      </c>
    </row>
    <row r="282" spans="1:21" ht="14.4" customHeight="1" x14ac:dyDescent="0.3">
      <c r="A282" s="695">
        <v>7</v>
      </c>
      <c r="B282" s="696" t="s">
        <v>1919</v>
      </c>
      <c r="C282" s="696">
        <v>89301074</v>
      </c>
      <c r="D282" s="697" t="s">
        <v>3083</v>
      </c>
      <c r="E282" s="698" t="s">
        <v>2082</v>
      </c>
      <c r="F282" s="696" t="s">
        <v>2067</v>
      </c>
      <c r="G282" s="696" t="s">
        <v>2608</v>
      </c>
      <c r="H282" s="696" t="s">
        <v>546</v>
      </c>
      <c r="I282" s="696" t="s">
        <v>2617</v>
      </c>
      <c r="J282" s="696" t="s">
        <v>2618</v>
      </c>
      <c r="K282" s="696" t="s">
        <v>2619</v>
      </c>
      <c r="L282" s="699">
        <v>876.77</v>
      </c>
      <c r="M282" s="699">
        <v>91184.08</v>
      </c>
      <c r="N282" s="696">
        <v>104</v>
      </c>
      <c r="O282" s="700">
        <v>16</v>
      </c>
      <c r="P282" s="699">
        <v>47345.58</v>
      </c>
      <c r="Q282" s="701">
        <v>0.51923076923076927</v>
      </c>
      <c r="R282" s="696">
        <v>54</v>
      </c>
      <c r="S282" s="701">
        <v>0.51923076923076927</v>
      </c>
      <c r="T282" s="700">
        <v>9</v>
      </c>
      <c r="U282" s="702">
        <v>0.5625</v>
      </c>
    </row>
    <row r="283" spans="1:21" ht="14.4" customHeight="1" x14ac:dyDescent="0.3">
      <c r="A283" s="695">
        <v>7</v>
      </c>
      <c r="B283" s="696" t="s">
        <v>1919</v>
      </c>
      <c r="C283" s="696">
        <v>89301074</v>
      </c>
      <c r="D283" s="697" t="s">
        <v>3083</v>
      </c>
      <c r="E283" s="698" t="s">
        <v>2082</v>
      </c>
      <c r="F283" s="696" t="s">
        <v>2067</v>
      </c>
      <c r="G283" s="696" t="s">
        <v>2608</v>
      </c>
      <c r="H283" s="696" t="s">
        <v>546</v>
      </c>
      <c r="I283" s="696" t="s">
        <v>2776</v>
      </c>
      <c r="J283" s="696" t="s">
        <v>2777</v>
      </c>
      <c r="K283" s="696" t="s">
        <v>2616</v>
      </c>
      <c r="L283" s="699">
        <v>474.91</v>
      </c>
      <c r="M283" s="699">
        <v>17096.760000000002</v>
      </c>
      <c r="N283" s="696">
        <v>36</v>
      </c>
      <c r="O283" s="700">
        <v>4</v>
      </c>
      <c r="P283" s="699">
        <v>8548.380000000001</v>
      </c>
      <c r="Q283" s="701">
        <v>0.5</v>
      </c>
      <c r="R283" s="696">
        <v>18</v>
      </c>
      <c r="S283" s="701">
        <v>0.5</v>
      </c>
      <c r="T283" s="700">
        <v>2</v>
      </c>
      <c r="U283" s="702">
        <v>0.5</v>
      </c>
    </row>
    <row r="284" spans="1:21" ht="14.4" customHeight="1" x14ac:dyDescent="0.3">
      <c r="A284" s="695">
        <v>7</v>
      </c>
      <c r="B284" s="696" t="s">
        <v>1919</v>
      </c>
      <c r="C284" s="696">
        <v>89301074</v>
      </c>
      <c r="D284" s="697" t="s">
        <v>3083</v>
      </c>
      <c r="E284" s="698" t="s">
        <v>2082</v>
      </c>
      <c r="F284" s="696" t="s">
        <v>2067</v>
      </c>
      <c r="G284" s="696" t="s">
        <v>2608</v>
      </c>
      <c r="H284" s="696" t="s">
        <v>546</v>
      </c>
      <c r="I284" s="696" t="s">
        <v>2778</v>
      </c>
      <c r="J284" s="696" t="s">
        <v>2779</v>
      </c>
      <c r="K284" s="696" t="s">
        <v>2619</v>
      </c>
      <c r="L284" s="699">
        <v>876.77</v>
      </c>
      <c r="M284" s="699">
        <v>7014.16</v>
      </c>
      <c r="N284" s="696">
        <v>8</v>
      </c>
      <c r="O284" s="700">
        <v>1</v>
      </c>
      <c r="P284" s="699">
        <v>7014.16</v>
      </c>
      <c r="Q284" s="701">
        <v>1</v>
      </c>
      <c r="R284" s="696">
        <v>8</v>
      </c>
      <c r="S284" s="701">
        <v>1</v>
      </c>
      <c r="T284" s="700">
        <v>1</v>
      </c>
      <c r="U284" s="702">
        <v>1</v>
      </c>
    </row>
    <row r="285" spans="1:21" ht="14.4" customHeight="1" x14ac:dyDescent="0.3">
      <c r="A285" s="695">
        <v>7</v>
      </c>
      <c r="B285" s="696" t="s">
        <v>1919</v>
      </c>
      <c r="C285" s="696">
        <v>89301074</v>
      </c>
      <c r="D285" s="697" t="s">
        <v>3083</v>
      </c>
      <c r="E285" s="698" t="s">
        <v>2082</v>
      </c>
      <c r="F285" s="696" t="s">
        <v>2067</v>
      </c>
      <c r="G285" s="696" t="s">
        <v>2622</v>
      </c>
      <c r="H285" s="696" t="s">
        <v>546</v>
      </c>
      <c r="I285" s="696" t="s">
        <v>2623</v>
      </c>
      <c r="J285" s="696" t="s">
        <v>2624</v>
      </c>
      <c r="K285" s="696" t="s">
        <v>2625</v>
      </c>
      <c r="L285" s="699">
        <v>1163.02</v>
      </c>
      <c r="M285" s="699">
        <v>6978.12</v>
      </c>
      <c r="N285" s="696">
        <v>6</v>
      </c>
      <c r="O285" s="700">
        <v>2</v>
      </c>
      <c r="P285" s="699">
        <v>6978.12</v>
      </c>
      <c r="Q285" s="701">
        <v>1</v>
      </c>
      <c r="R285" s="696">
        <v>6</v>
      </c>
      <c r="S285" s="701">
        <v>1</v>
      </c>
      <c r="T285" s="700">
        <v>2</v>
      </c>
      <c r="U285" s="702">
        <v>1</v>
      </c>
    </row>
    <row r="286" spans="1:21" ht="14.4" customHeight="1" x14ac:dyDescent="0.3">
      <c r="A286" s="695">
        <v>7</v>
      </c>
      <c r="B286" s="696" t="s">
        <v>1919</v>
      </c>
      <c r="C286" s="696">
        <v>89301074</v>
      </c>
      <c r="D286" s="697" t="s">
        <v>3083</v>
      </c>
      <c r="E286" s="698" t="s">
        <v>2082</v>
      </c>
      <c r="F286" s="696" t="s">
        <v>2067</v>
      </c>
      <c r="G286" s="696" t="s">
        <v>2622</v>
      </c>
      <c r="H286" s="696" t="s">
        <v>546</v>
      </c>
      <c r="I286" s="696" t="s">
        <v>2626</v>
      </c>
      <c r="J286" s="696" t="s">
        <v>2627</v>
      </c>
      <c r="K286" s="696" t="s">
        <v>2628</v>
      </c>
      <c r="L286" s="699">
        <v>2243.6799999999998</v>
      </c>
      <c r="M286" s="699">
        <v>20193.12</v>
      </c>
      <c r="N286" s="696">
        <v>9</v>
      </c>
      <c r="O286" s="700">
        <v>2</v>
      </c>
      <c r="P286" s="699">
        <v>8974.7199999999993</v>
      </c>
      <c r="Q286" s="701">
        <v>0.44444444444444442</v>
      </c>
      <c r="R286" s="696">
        <v>4</v>
      </c>
      <c r="S286" s="701">
        <v>0.44444444444444442</v>
      </c>
      <c r="T286" s="700">
        <v>1</v>
      </c>
      <c r="U286" s="702">
        <v>0.5</v>
      </c>
    </row>
    <row r="287" spans="1:21" ht="14.4" customHeight="1" x14ac:dyDescent="0.3">
      <c r="A287" s="695">
        <v>7</v>
      </c>
      <c r="B287" s="696" t="s">
        <v>1919</v>
      </c>
      <c r="C287" s="696">
        <v>89301074</v>
      </c>
      <c r="D287" s="697" t="s">
        <v>3083</v>
      </c>
      <c r="E287" s="698" t="s">
        <v>2082</v>
      </c>
      <c r="F287" s="696" t="s">
        <v>2067</v>
      </c>
      <c r="G287" s="696" t="s">
        <v>2622</v>
      </c>
      <c r="H287" s="696" t="s">
        <v>546</v>
      </c>
      <c r="I287" s="696" t="s">
        <v>2632</v>
      </c>
      <c r="J287" s="696" t="s">
        <v>2627</v>
      </c>
      <c r="K287" s="696" t="s">
        <v>2633</v>
      </c>
      <c r="L287" s="699">
        <v>0</v>
      </c>
      <c r="M287" s="699">
        <v>0</v>
      </c>
      <c r="N287" s="696">
        <v>9</v>
      </c>
      <c r="O287" s="700">
        <v>1</v>
      </c>
      <c r="P287" s="699"/>
      <c r="Q287" s="701"/>
      <c r="R287" s="696"/>
      <c r="S287" s="701">
        <v>0</v>
      </c>
      <c r="T287" s="700"/>
      <c r="U287" s="702">
        <v>0</v>
      </c>
    </row>
    <row r="288" spans="1:21" ht="14.4" customHeight="1" x14ac:dyDescent="0.3">
      <c r="A288" s="695">
        <v>7</v>
      </c>
      <c r="B288" s="696" t="s">
        <v>1919</v>
      </c>
      <c r="C288" s="696">
        <v>89301074</v>
      </c>
      <c r="D288" s="697" t="s">
        <v>3083</v>
      </c>
      <c r="E288" s="698" t="s">
        <v>2082</v>
      </c>
      <c r="F288" s="696" t="s">
        <v>2067</v>
      </c>
      <c r="G288" s="696" t="s">
        <v>2622</v>
      </c>
      <c r="H288" s="696" t="s">
        <v>546</v>
      </c>
      <c r="I288" s="696" t="s">
        <v>2780</v>
      </c>
      <c r="J288" s="696" t="s">
        <v>2630</v>
      </c>
      <c r="K288" s="696" t="s">
        <v>2781</v>
      </c>
      <c r="L288" s="699">
        <v>0</v>
      </c>
      <c r="M288" s="699">
        <v>0</v>
      </c>
      <c r="N288" s="696">
        <v>2</v>
      </c>
      <c r="O288" s="700">
        <v>1</v>
      </c>
      <c r="P288" s="699">
        <v>0</v>
      </c>
      <c r="Q288" s="701"/>
      <c r="R288" s="696">
        <v>2</v>
      </c>
      <c r="S288" s="701">
        <v>1</v>
      </c>
      <c r="T288" s="700">
        <v>1</v>
      </c>
      <c r="U288" s="702">
        <v>1</v>
      </c>
    </row>
    <row r="289" spans="1:21" ht="14.4" customHeight="1" x14ac:dyDescent="0.3">
      <c r="A289" s="695">
        <v>7</v>
      </c>
      <c r="B289" s="696" t="s">
        <v>1919</v>
      </c>
      <c r="C289" s="696">
        <v>89301074</v>
      </c>
      <c r="D289" s="697" t="s">
        <v>3083</v>
      </c>
      <c r="E289" s="698" t="s">
        <v>2082</v>
      </c>
      <c r="F289" s="696" t="s">
        <v>2067</v>
      </c>
      <c r="G289" s="696" t="s">
        <v>2152</v>
      </c>
      <c r="H289" s="696" t="s">
        <v>546</v>
      </c>
      <c r="I289" s="696" t="s">
        <v>2782</v>
      </c>
      <c r="J289" s="696" t="s">
        <v>731</v>
      </c>
      <c r="K289" s="696" t="s">
        <v>2783</v>
      </c>
      <c r="L289" s="699">
        <v>113.37</v>
      </c>
      <c r="M289" s="699">
        <v>226.74</v>
      </c>
      <c r="N289" s="696">
        <v>2</v>
      </c>
      <c r="O289" s="700">
        <v>0.5</v>
      </c>
      <c r="P289" s="699">
        <v>226.74</v>
      </c>
      <c r="Q289" s="701">
        <v>1</v>
      </c>
      <c r="R289" s="696">
        <v>2</v>
      </c>
      <c r="S289" s="701">
        <v>1</v>
      </c>
      <c r="T289" s="700">
        <v>0.5</v>
      </c>
      <c r="U289" s="702">
        <v>1</v>
      </c>
    </row>
    <row r="290" spans="1:21" ht="14.4" customHeight="1" x14ac:dyDescent="0.3">
      <c r="A290" s="695">
        <v>7</v>
      </c>
      <c r="B290" s="696" t="s">
        <v>1919</v>
      </c>
      <c r="C290" s="696">
        <v>89301074</v>
      </c>
      <c r="D290" s="697" t="s">
        <v>3083</v>
      </c>
      <c r="E290" s="698" t="s">
        <v>2082</v>
      </c>
      <c r="F290" s="696" t="s">
        <v>2067</v>
      </c>
      <c r="G290" s="696" t="s">
        <v>2638</v>
      </c>
      <c r="H290" s="696" t="s">
        <v>546</v>
      </c>
      <c r="I290" s="696" t="s">
        <v>2639</v>
      </c>
      <c r="J290" s="696" t="s">
        <v>2640</v>
      </c>
      <c r="K290" s="696" t="s">
        <v>2641</v>
      </c>
      <c r="L290" s="699">
        <v>22.88</v>
      </c>
      <c r="M290" s="699">
        <v>45.76</v>
      </c>
      <c r="N290" s="696">
        <v>2</v>
      </c>
      <c r="O290" s="700">
        <v>1</v>
      </c>
      <c r="P290" s="699"/>
      <c r="Q290" s="701">
        <v>0</v>
      </c>
      <c r="R290" s="696"/>
      <c r="S290" s="701">
        <v>0</v>
      </c>
      <c r="T290" s="700"/>
      <c r="U290" s="702">
        <v>0</v>
      </c>
    </row>
    <row r="291" spans="1:21" ht="14.4" customHeight="1" x14ac:dyDescent="0.3">
      <c r="A291" s="695">
        <v>7</v>
      </c>
      <c r="B291" s="696" t="s">
        <v>1919</v>
      </c>
      <c r="C291" s="696">
        <v>89301074</v>
      </c>
      <c r="D291" s="697" t="s">
        <v>3083</v>
      </c>
      <c r="E291" s="698" t="s">
        <v>2082</v>
      </c>
      <c r="F291" s="696" t="s">
        <v>2067</v>
      </c>
      <c r="G291" s="696" t="s">
        <v>2642</v>
      </c>
      <c r="H291" s="696" t="s">
        <v>1391</v>
      </c>
      <c r="I291" s="696" t="s">
        <v>2784</v>
      </c>
      <c r="J291" s="696" t="s">
        <v>2647</v>
      </c>
      <c r="K291" s="696" t="s">
        <v>2785</v>
      </c>
      <c r="L291" s="699">
        <v>448.37</v>
      </c>
      <c r="M291" s="699">
        <v>896.74</v>
      </c>
      <c r="N291" s="696">
        <v>2</v>
      </c>
      <c r="O291" s="700">
        <v>0.5</v>
      </c>
      <c r="P291" s="699">
        <v>896.74</v>
      </c>
      <c r="Q291" s="701">
        <v>1</v>
      </c>
      <c r="R291" s="696">
        <v>2</v>
      </c>
      <c r="S291" s="701">
        <v>1</v>
      </c>
      <c r="T291" s="700">
        <v>0.5</v>
      </c>
      <c r="U291" s="702">
        <v>1</v>
      </c>
    </row>
    <row r="292" spans="1:21" ht="14.4" customHeight="1" x14ac:dyDescent="0.3">
      <c r="A292" s="695">
        <v>7</v>
      </c>
      <c r="B292" s="696" t="s">
        <v>1919</v>
      </c>
      <c r="C292" s="696">
        <v>89301074</v>
      </c>
      <c r="D292" s="697" t="s">
        <v>3083</v>
      </c>
      <c r="E292" s="698" t="s">
        <v>2082</v>
      </c>
      <c r="F292" s="696" t="s">
        <v>2067</v>
      </c>
      <c r="G292" s="696" t="s">
        <v>2642</v>
      </c>
      <c r="H292" s="696" t="s">
        <v>1391</v>
      </c>
      <c r="I292" s="696" t="s">
        <v>2646</v>
      </c>
      <c r="J292" s="696" t="s">
        <v>2647</v>
      </c>
      <c r="K292" s="696" t="s">
        <v>2648</v>
      </c>
      <c r="L292" s="699">
        <v>1793.46</v>
      </c>
      <c r="M292" s="699">
        <v>21521.52</v>
      </c>
      <c r="N292" s="696">
        <v>12</v>
      </c>
      <c r="O292" s="700">
        <v>5</v>
      </c>
      <c r="P292" s="699">
        <v>7173.84</v>
      </c>
      <c r="Q292" s="701">
        <v>0.33333333333333331</v>
      </c>
      <c r="R292" s="696">
        <v>4</v>
      </c>
      <c r="S292" s="701">
        <v>0.33333333333333331</v>
      </c>
      <c r="T292" s="700">
        <v>2</v>
      </c>
      <c r="U292" s="702">
        <v>0.4</v>
      </c>
    </row>
    <row r="293" spans="1:21" ht="14.4" customHeight="1" x14ac:dyDescent="0.3">
      <c r="A293" s="695">
        <v>7</v>
      </c>
      <c r="B293" s="696" t="s">
        <v>1919</v>
      </c>
      <c r="C293" s="696">
        <v>89301074</v>
      </c>
      <c r="D293" s="697" t="s">
        <v>3083</v>
      </c>
      <c r="E293" s="698" t="s">
        <v>2082</v>
      </c>
      <c r="F293" s="696" t="s">
        <v>2067</v>
      </c>
      <c r="G293" s="696" t="s">
        <v>2642</v>
      </c>
      <c r="H293" s="696" t="s">
        <v>546</v>
      </c>
      <c r="I293" s="696" t="s">
        <v>2786</v>
      </c>
      <c r="J293" s="696" t="s">
        <v>2647</v>
      </c>
      <c r="K293" s="696" t="s">
        <v>2787</v>
      </c>
      <c r="L293" s="699">
        <v>0</v>
      </c>
      <c r="M293" s="699">
        <v>0</v>
      </c>
      <c r="N293" s="696">
        <v>1</v>
      </c>
      <c r="O293" s="700">
        <v>1</v>
      </c>
      <c r="P293" s="699">
        <v>0</v>
      </c>
      <c r="Q293" s="701"/>
      <c r="R293" s="696">
        <v>1</v>
      </c>
      <c r="S293" s="701">
        <v>1</v>
      </c>
      <c r="T293" s="700">
        <v>1</v>
      </c>
      <c r="U293" s="702">
        <v>1</v>
      </c>
    </row>
    <row r="294" spans="1:21" ht="14.4" customHeight="1" x14ac:dyDescent="0.3">
      <c r="A294" s="695">
        <v>7</v>
      </c>
      <c r="B294" s="696" t="s">
        <v>1919</v>
      </c>
      <c r="C294" s="696">
        <v>89301074</v>
      </c>
      <c r="D294" s="697" t="s">
        <v>3083</v>
      </c>
      <c r="E294" s="698" t="s">
        <v>2082</v>
      </c>
      <c r="F294" s="696" t="s">
        <v>2067</v>
      </c>
      <c r="G294" s="696" t="s">
        <v>2642</v>
      </c>
      <c r="H294" s="696" t="s">
        <v>1391</v>
      </c>
      <c r="I294" s="696" t="s">
        <v>2788</v>
      </c>
      <c r="J294" s="696" t="s">
        <v>2789</v>
      </c>
      <c r="K294" s="696" t="s">
        <v>2790</v>
      </c>
      <c r="L294" s="699">
        <v>0</v>
      </c>
      <c r="M294" s="699">
        <v>0</v>
      </c>
      <c r="N294" s="696">
        <v>3</v>
      </c>
      <c r="O294" s="700">
        <v>1</v>
      </c>
      <c r="P294" s="699">
        <v>0</v>
      </c>
      <c r="Q294" s="701"/>
      <c r="R294" s="696">
        <v>3</v>
      </c>
      <c r="S294" s="701">
        <v>1</v>
      </c>
      <c r="T294" s="700">
        <v>1</v>
      </c>
      <c r="U294" s="702">
        <v>1</v>
      </c>
    </row>
    <row r="295" spans="1:21" ht="14.4" customHeight="1" x14ac:dyDescent="0.3">
      <c r="A295" s="695">
        <v>7</v>
      </c>
      <c r="B295" s="696" t="s">
        <v>1919</v>
      </c>
      <c r="C295" s="696">
        <v>89301074</v>
      </c>
      <c r="D295" s="697" t="s">
        <v>3083</v>
      </c>
      <c r="E295" s="698" t="s">
        <v>2082</v>
      </c>
      <c r="F295" s="696" t="s">
        <v>2067</v>
      </c>
      <c r="G295" s="696" t="s">
        <v>2302</v>
      </c>
      <c r="H295" s="696" t="s">
        <v>546</v>
      </c>
      <c r="I295" s="696" t="s">
        <v>734</v>
      </c>
      <c r="J295" s="696" t="s">
        <v>2303</v>
      </c>
      <c r="K295" s="696" t="s">
        <v>2304</v>
      </c>
      <c r="L295" s="699">
        <v>0</v>
      </c>
      <c r="M295" s="699">
        <v>0</v>
      </c>
      <c r="N295" s="696">
        <v>7</v>
      </c>
      <c r="O295" s="700">
        <v>2.5</v>
      </c>
      <c r="P295" s="699">
        <v>0</v>
      </c>
      <c r="Q295" s="701"/>
      <c r="R295" s="696">
        <v>7</v>
      </c>
      <c r="S295" s="701">
        <v>1</v>
      </c>
      <c r="T295" s="700">
        <v>2.5</v>
      </c>
      <c r="U295" s="702">
        <v>1</v>
      </c>
    </row>
    <row r="296" spans="1:21" ht="14.4" customHeight="1" x14ac:dyDescent="0.3">
      <c r="A296" s="695">
        <v>7</v>
      </c>
      <c r="B296" s="696" t="s">
        <v>1919</v>
      </c>
      <c r="C296" s="696">
        <v>89301074</v>
      </c>
      <c r="D296" s="697" t="s">
        <v>3083</v>
      </c>
      <c r="E296" s="698" t="s">
        <v>2082</v>
      </c>
      <c r="F296" s="696" t="s">
        <v>2067</v>
      </c>
      <c r="G296" s="696" t="s">
        <v>2347</v>
      </c>
      <c r="H296" s="696" t="s">
        <v>546</v>
      </c>
      <c r="I296" s="696" t="s">
        <v>2791</v>
      </c>
      <c r="J296" s="696" t="s">
        <v>2656</v>
      </c>
      <c r="K296" s="696" t="s">
        <v>2792</v>
      </c>
      <c r="L296" s="699">
        <v>1315.15</v>
      </c>
      <c r="M296" s="699">
        <v>2630.3</v>
      </c>
      <c r="N296" s="696">
        <v>2</v>
      </c>
      <c r="O296" s="700">
        <v>1</v>
      </c>
      <c r="P296" s="699">
        <v>2630.3</v>
      </c>
      <c r="Q296" s="701">
        <v>1</v>
      </c>
      <c r="R296" s="696">
        <v>2</v>
      </c>
      <c r="S296" s="701">
        <v>1</v>
      </c>
      <c r="T296" s="700">
        <v>1</v>
      </c>
      <c r="U296" s="702">
        <v>1</v>
      </c>
    </row>
    <row r="297" spans="1:21" ht="14.4" customHeight="1" x14ac:dyDescent="0.3">
      <c r="A297" s="695">
        <v>7</v>
      </c>
      <c r="B297" s="696" t="s">
        <v>1919</v>
      </c>
      <c r="C297" s="696">
        <v>89301074</v>
      </c>
      <c r="D297" s="697" t="s">
        <v>3083</v>
      </c>
      <c r="E297" s="698" t="s">
        <v>2082</v>
      </c>
      <c r="F297" s="696" t="s">
        <v>2067</v>
      </c>
      <c r="G297" s="696" t="s">
        <v>2347</v>
      </c>
      <c r="H297" s="696" t="s">
        <v>546</v>
      </c>
      <c r="I297" s="696" t="s">
        <v>2793</v>
      </c>
      <c r="J297" s="696" t="s">
        <v>2656</v>
      </c>
      <c r="K297" s="696" t="s">
        <v>2196</v>
      </c>
      <c r="L297" s="699">
        <v>657.58</v>
      </c>
      <c r="M297" s="699">
        <v>3945.4800000000005</v>
      </c>
      <c r="N297" s="696">
        <v>6</v>
      </c>
      <c r="O297" s="700">
        <v>1</v>
      </c>
      <c r="P297" s="699">
        <v>3945.4800000000005</v>
      </c>
      <c r="Q297" s="701">
        <v>1</v>
      </c>
      <c r="R297" s="696">
        <v>6</v>
      </c>
      <c r="S297" s="701">
        <v>1</v>
      </c>
      <c r="T297" s="700">
        <v>1</v>
      </c>
      <c r="U297" s="702">
        <v>1</v>
      </c>
    </row>
    <row r="298" spans="1:21" ht="14.4" customHeight="1" x14ac:dyDescent="0.3">
      <c r="A298" s="695">
        <v>7</v>
      </c>
      <c r="B298" s="696" t="s">
        <v>1919</v>
      </c>
      <c r="C298" s="696">
        <v>89301074</v>
      </c>
      <c r="D298" s="697" t="s">
        <v>3083</v>
      </c>
      <c r="E298" s="698" t="s">
        <v>2082</v>
      </c>
      <c r="F298" s="696" t="s">
        <v>2067</v>
      </c>
      <c r="G298" s="696" t="s">
        <v>2193</v>
      </c>
      <c r="H298" s="696" t="s">
        <v>546</v>
      </c>
      <c r="I298" s="696" t="s">
        <v>2794</v>
      </c>
      <c r="J298" s="696" t="s">
        <v>2795</v>
      </c>
      <c r="K298" s="696" t="s">
        <v>2796</v>
      </c>
      <c r="L298" s="699">
        <v>327.44</v>
      </c>
      <c r="M298" s="699">
        <v>982.31999999999994</v>
      </c>
      <c r="N298" s="696">
        <v>3</v>
      </c>
      <c r="O298" s="700">
        <v>0.5</v>
      </c>
      <c r="P298" s="699"/>
      <c r="Q298" s="701">
        <v>0</v>
      </c>
      <c r="R298" s="696"/>
      <c r="S298" s="701">
        <v>0</v>
      </c>
      <c r="T298" s="700"/>
      <c r="U298" s="702">
        <v>0</v>
      </c>
    </row>
    <row r="299" spans="1:21" ht="14.4" customHeight="1" x14ac:dyDescent="0.3">
      <c r="A299" s="695">
        <v>7</v>
      </c>
      <c r="B299" s="696" t="s">
        <v>1919</v>
      </c>
      <c r="C299" s="696">
        <v>89301074</v>
      </c>
      <c r="D299" s="697" t="s">
        <v>3083</v>
      </c>
      <c r="E299" s="698" t="s">
        <v>2082</v>
      </c>
      <c r="F299" s="696" t="s">
        <v>2067</v>
      </c>
      <c r="G299" s="696" t="s">
        <v>2193</v>
      </c>
      <c r="H299" s="696" t="s">
        <v>1391</v>
      </c>
      <c r="I299" s="696" t="s">
        <v>2668</v>
      </c>
      <c r="J299" s="696" t="s">
        <v>2669</v>
      </c>
      <c r="K299" s="696" t="s">
        <v>2196</v>
      </c>
      <c r="L299" s="699">
        <v>147.36000000000001</v>
      </c>
      <c r="M299" s="699">
        <v>442.08000000000004</v>
      </c>
      <c r="N299" s="696">
        <v>3</v>
      </c>
      <c r="O299" s="700">
        <v>1</v>
      </c>
      <c r="P299" s="699"/>
      <c r="Q299" s="701">
        <v>0</v>
      </c>
      <c r="R299" s="696"/>
      <c r="S299" s="701">
        <v>0</v>
      </c>
      <c r="T299" s="700"/>
      <c r="U299" s="702">
        <v>0</v>
      </c>
    </row>
    <row r="300" spans="1:21" ht="14.4" customHeight="1" x14ac:dyDescent="0.3">
      <c r="A300" s="695">
        <v>7</v>
      </c>
      <c r="B300" s="696" t="s">
        <v>1919</v>
      </c>
      <c r="C300" s="696">
        <v>89301074</v>
      </c>
      <c r="D300" s="697" t="s">
        <v>3083</v>
      </c>
      <c r="E300" s="698" t="s">
        <v>2082</v>
      </c>
      <c r="F300" s="696" t="s">
        <v>2067</v>
      </c>
      <c r="G300" s="696" t="s">
        <v>2193</v>
      </c>
      <c r="H300" s="696" t="s">
        <v>546</v>
      </c>
      <c r="I300" s="696" t="s">
        <v>2797</v>
      </c>
      <c r="J300" s="696" t="s">
        <v>2798</v>
      </c>
      <c r="K300" s="696" t="s">
        <v>2675</v>
      </c>
      <c r="L300" s="699">
        <v>314.33999999999997</v>
      </c>
      <c r="M300" s="699">
        <v>943.02</v>
      </c>
      <c r="N300" s="696">
        <v>3</v>
      </c>
      <c r="O300" s="700">
        <v>0.5</v>
      </c>
      <c r="P300" s="699"/>
      <c r="Q300" s="701">
        <v>0</v>
      </c>
      <c r="R300" s="696"/>
      <c r="S300" s="701">
        <v>0</v>
      </c>
      <c r="T300" s="700"/>
      <c r="U300" s="702">
        <v>0</v>
      </c>
    </row>
    <row r="301" spans="1:21" ht="14.4" customHeight="1" x14ac:dyDescent="0.3">
      <c r="A301" s="695">
        <v>7</v>
      </c>
      <c r="B301" s="696" t="s">
        <v>1919</v>
      </c>
      <c r="C301" s="696">
        <v>89301074</v>
      </c>
      <c r="D301" s="697" t="s">
        <v>3083</v>
      </c>
      <c r="E301" s="698" t="s">
        <v>2082</v>
      </c>
      <c r="F301" s="696" t="s">
        <v>2067</v>
      </c>
      <c r="G301" s="696" t="s">
        <v>2193</v>
      </c>
      <c r="H301" s="696" t="s">
        <v>1391</v>
      </c>
      <c r="I301" s="696" t="s">
        <v>2670</v>
      </c>
      <c r="J301" s="696" t="s">
        <v>2671</v>
      </c>
      <c r="K301" s="696" t="s">
        <v>2346</v>
      </c>
      <c r="L301" s="699">
        <v>98.23</v>
      </c>
      <c r="M301" s="699">
        <v>392.92</v>
      </c>
      <c r="N301" s="696">
        <v>4</v>
      </c>
      <c r="O301" s="700">
        <v>0.5</v>
      </c>
      <c r="P301" s="699"/>
      <c r="Q301" s="701">
        <v>0</v>
      </c>
      <c r="R301" s="696"/>
      <c r="S301" s="701">
        <v>0</v>
      </c>
      <c r="T301" s="700"/>
      <c r="U301" s="702">
        <v>0</v>
      </c>
    </row>
    <row r="302" spans="1:21" ht="14.4" customHeight="1" x14ac:dyDescent="0.3">
      <c r="A302" s="695">
        <v>7</v>
      </c>
      <c r="B302" s="696" t="s">
        <v>1919</v>
      </c>
      <c r="C302" s="696">
        <v>89301074</v>
      </c>
      <c r="D302" s="697" t="s">
        <v>3083</v>
      </c>
      <c r="E302" s="698" t="s">
        <v>2082</v>
      </c>
      <c r="F302" s="696" t="s">
        <v>2067</v>
      </c>
      <c r="G302" s="696" t="s">
        <v>2193</v>
      </c>
      <c r="H302" s="696" t="s">
        <v>1391</v>
      </c>
      <c r="I302" s="696" t="s">
        <v>2674</v>
      </c>
      <c r="J302" s="696" t="s">
        <v>2666</v>
      </c>
      <c r="K302" s="696" t="s">
        <v>2675</v>
      </c>
      <c r="L302" s="699">
        <v>314.33999999999997</v>
      </c>
      <c r="M302" s="699">
        <v>1886.04</v>
      </c>
      <c r="N302" s="696">
        <v>6</v>
      </c>
      <c r="O302" s="700">
        <v>1.5</v>
      </c>
      <c r="P302" s="699"/>
      <c r="Q302" s="701">
        <v>0</v>
      </c>
      <c r="R302" s="696"/>
      <c r="S302" s="701">
        <v>0</v>
      </c>
      <c r="T302" s="700"/>
      <c r="U302" s="702">
        <v>0</v>
      </c>
    </row>
    <row r="303" spans="1:21" ht="14.4" customHeight="1" x14ac:dyDescent="0.3">
      <c r="A303" s="695">
        <v>7</v>
      </c>
      <c r="B303" s="696" t="s">
        <v>1919</v>
      </c>
      <c r="C303" s="696">
        <v>89301074</v>
      </c>
      <c r="D303" s="697" t="s">
        <v>3083</v>
      </c>
      <c r="E303" s="698" t="s">
        <v>2082</v>
      </c>
      <c r="F303" s="696" t="s">
        <v>2067</v>
      </c>
      <c r="G303" s="696" t="s">
        <v>2197</v>
      </c>
      <c r="H303" s="696" t="s">
        <v>546</v>
      </c>
      <c r="I303" s="696" t="s">
        <v>2198</v>
      </c>
      <c r="J303" s="696" t="s">
        <v>2199</v>
      </c>
      <c r="K303" s="696" t="s">
        <v>2200</v>
      </c>
      <c r="L303" s="699">
        <v>154.33000000000001</v>
      </c>
      <c r="M303" s="699">
        <v>9568.4599999999991</v>
      </c>
      <c r="N303" s="696">
        <v>62</v>
      </c>
      <c r="O303" s="700">
        <v>23</v>
      </c>
      <c r="P303" s="699">
        <v>5555.8799999999992</v>
      </c>
      <c r="Q303" s="701">
        <v>0.58064516129032251</v>
      </c>
      <c r="R303" s="696">
        <v>36</v>
      </c>
      <c r="S303" s="701">
        <v>0.58064516129032262</v>
      </c>
      <c r="T303" s="700">
        <v>16</v>
      </c>
      <c r="U303" s="702">
        <v>0.69565217391304346</v>
      </c>
    </row>
    <row r="304" spans="1:21" ht="14.4" customHeight="1" x14ac:dyDescent="0.3">
      <c r="A304" s="695">
        <v>7</v>
      </c>
      <c r="B304" s="696" t="s">
        <v>1919</v>
      </c>
      <c r="C304" s="696">
        <v>89301074</v>
      </c>
      <c r="D304" s="697" t="s">
        <v>3083</v>
      </c>
      <c r="E304" s="698" t="s">
        <v>2082</v>
      </c>
      <c r="F304" s="696" t="s">
        <v>2067</v>
      </c>
      <c r="G304" s="696" t="s">
        <v>2197</v>
      </c>
      <c r="H304" s="696" t="s">
        <v>546</v>
      </c>
      <c r="I304" s="696" t="s">
        <v>2676</v>
      </c>
      <c r="J304" s="696" t="s">
        <v>2677</v>
      </c>
      <c r="K304" s="696" t="s">
        <v>2200</v>
      </c>
      <c r="L304" s="699">
        <v>60.97</v>
      </c>
      <c r="M304" s="699">
        <v>365.82</v>
      </c>
      <c r="N304" s="696">
        <v>6</v>
      </c>
      <c r="O304" s="700">
        <v>1.5</v>
      </c>
      <c r="P304" s="699">
        <v>243.88</v>
      </c>
      <c r="Q304" s="701">
        <v>0.66666666666666663</v>
      </c>
      <c r="R304" s="696">
        <v>4</v>
      </c>
      <c r="S304" s="701">
        <v>0.66666666666666663</v>
      </c>
      <c r="T304" s="700">
        <v>0.5</v>
      </c>
      <c r="U304" s="702">
        <v>0.33333333333333331</v>
      </c>
    </row>
    <row r="305" spans="1:21" ht="14.4" customHeight="1" x14ac:dyDescent="0.3">
      <c r="A305" s="695">
        <v>7</v>
      </c>
      <c r="B305" s="696" t="s">
        <v>1919</v>
      </c>
      <c r="C305" s="696">
        <v>89301074</v>
      </c>
      <c r="D305" s="697" t="s">
        <v>3083</v>
      </c>
      <c r="E305" s="698" t="s">
        <v>2082</v>
      </c>
      <c r="F305" s="696" t="s">
        <v>2067</v>
      </c>
      <c r="G305" s="696" t="s">
        <v>2799</v>
      </c>
      <c r="H305" s="696" t="s">
        <v>546</v>
      </c>
      <c r="I305" s="696" t="s">
        <v>2800</v>
      </c>
      <c r="J305" s="696" t="s">
        <v>2801</v>
      </c>
      <c r="K305" s="696" t="s">
        <v>2802</v>
      </c>
      <c r="L305" s="699">
        <v>139.46</v>
      </c>
      <c r="M305" s="699">
        <v>976.22</v>
      </c>
      <c r="N305" s="696">
        <v>7</v>
      </c>
      <c r="O305" s="700">
        <v>1.5</v>
      </c>
      <c r="P305" s="699">
        <v>418.38</v>
      </c>
      <c r="Q305" s="701">
        <v>0.42857142857142855</v>
      </c>
      <c r="R305" s="696">
        <v>3</v>
      </c>
      <c r="S305" s="701">
        <v>0.42857142857142855</v>
      </c>
      <c r="T305" s="700">
        <v>1</v>
      </c>
      <c r="U305" s="702">
        <v>0.66666666666666663</v>
      </c>
    </row>
    <row r="306" spans="1:21" ht="14.4" customHeight="1" x14ac:dyDescent="0.3">
      <c r="A306" s="695">
        <v>7</v>
      </c>
      <c r="B306" s="696" t="s">
        <v>1919</v>
      </c>
      <c r="C306" s="696">
        <v>89301074</v>
      </c>
      <c r="D306" s="697" t="s">
        <v>3083</v>
      </c>
      <c r="E306" s="698" t="s">
        <v>2082</v>
      </c>
      <c r="F306" s="696" t="s">
        <v>2067</v>
      </c>
      <c r="G306" s="696" t="s">
        <v>2126</v>
      </c>
      <c r="H306" s="696" t="s">
        <v>546</v>
      </c>
      <c r="I306" s="696" t="s">
        <v>2803</v>
      </c>
      <c r="J306" s="696" t="s">
        <v>2306</v>
      </c>
      <c r="K306" s="696" t="s">
        <v>2213</v>
      </c>
      <c r="L306" s="699">
        <v>0</v>
      </c>
      <c r="M306" s="699">
        <v>0</v>
      </c>
      <c r="N306" s="696">
        <v>2</v>
      </c>
      <c r="O306" s="700">
        <v>1</v>
      </c>
      <c r="P306" s="699">
        <v>0</v>
      </c>
      <c r="Q306" s="701"/>
      <c r="R306" s="696">
        <v>2</v>
      </c>
      <c r="S306" s="701">
        <v>1</v>
      </c>
      <c r="T306" s="700">
        <v>1</v>
      </c>
      <c r="U306" s="702">
        <v>1</v>
      </c>
    </row>
    <row r="307" spans="1:21" ht="14.4" customHeight="1" x14ac:dyDescent="0.3">
      <c r="A307" s="695">
        <v>7</v>
      </c>
      <c r="B307" s="696" t="s">
        <v>1919</v>
      </c>
      <c r="C307" s="696">
        <v>89301074</v>
      </c>
      <c r="D307" s="697" t="s">
        <v>3083</v>
      </c>
      <c r="E307" s="698" t="s">
        <v>2082</v>
      </c>
      <c r="F307" s="696" t="s">
        <v>2067</v>
      </c>
      <c r="G307" s="696" t="s">
        <v>2126</v>
      </c>
      <c r="H307" s="696" t="s">
        <v>546</v>
      </c>
      <c r="I307" s="696" t="s">
        <v>2680</v>
      </c>
      <c r="J307" s="696" t="s">
        <v>2440</v>
      </c>
      <c r="K307" s="696" t="s">
        <v>2360</v>
      </c>
      <c r="L307" s="699">
        <v>0</v>
      </c>
      <c r="M307" s="699">
        <v>0</v>
      </c>
      <c r="N307" s="696">
        <v>1</v>
      </c>
      <c r="O307" s="700">
        <v>1</v>
      </c>
      <c r="P307" s="699">
        <v>0</v>
      </c>
      <c r="Q307" s="701"/>
      <c r="R307" s="696">
        <v>1</v>
      </c>
      <c r="S307" s="701">
        <v>1</v>
      </c>
      <c r="T307" s="700">
        <v>1</v>
      </c>
      <c r="U307" s="702">
        <v>1</v>
      </c>
    </row>
    <row r="308" spans="1:21" ht="14.4" customHeight="1" x14ac:dyDescent="0.3">
      <c r="A308" s="695">
        <v>7</v>
      </c>
      <c r="B308" s="696" t="s">
        <v>1919</v>
      </c>
      <c r="C308" s="696">
        <v>89301074</v>
      </c>
      <c r="D308" s="697" t="s">
        <v>3083</v>
      </c>
      <c r="E308" s="698" t="s">
        <v>2082</v>
      </c>
      <c r="F308" s="696" t="s">
        <v>2067</v>
      </c>
      <c r="G308" s="696" t="s">
        <v>2126</v>
      </c>
      <c r="H308" s="696" t="s">
        <v>546</v>
      </c>
      <c r="I308" s="696" t="s">
        <v>2439</v>
      </c>
      <c r="J308" s="696" t="s">
        <v>2440</v>
      </c>
      <c r="K308" s="696" t="s">
        <v>2307</v>
      </c>
      <c r="L308" s="699">
        <v>0</v>
      </c>
      <c r="M308" s="699">
        <v>0</v>
      </c>
      <c r="N308" s="696">
        <v>2</v>
      </c>
      <c r="O308" s="700">
        <v>0.5</v>
      </c>
      <c r="P308" s="699"/>
      <c r="Q308" s="701"/>
      <c r="R308" s="696"/>
      <c r="S308" s="701">
        <v>0</v>
      </c>
      <c r="T308" s="700"/>
      <c r="U308" s="702">
        <v>0</v>
      </c>
    </row>
    <row r="309" spans="1:21" ht="14.4" customHeight="1" x14ac:dyDescent="0.3">
      <c r="A309" s="695">
        <v>7</v>
      </c>
      <c r="B309" s="696" t="s">
        <v>1919</v>
      </c>
      <c r="C309" s="696">
        <v>89301074</v>
      </c>
      <c r="D309" s="697" t="s">
        <v>3083</v>
      </c>
      <c r="E309" s="698" t="s">
        <v>2084</v>
      </c>
      <c r="F309" s="696" t="s">
        <v>2067</v>
      </c>
      <c r="G309" s="696" t="s">
        <v>2489</v>
      </c>
      <c r="H309" s="696" t="s">
        <v>546</v>
      </c>
      <c r="I309" s="696" t="s">
        <v>2490</v>
      </c>
      <c r="J309" s="696" t="s">
        <v>2491</v>
      </c>
      <c r="K309" s="696" t="s">
        <v>2492</v>
      </c>
      <c r="L309" s="699">
        <v>35.409999999999997</v>
      </c>
      <c r="M309" s="699">
        <v>106.22999999999999</v>
      </c>
      <c r="N309" s="696">
        <v>3</v>
      </c>
      <c r="O309" s="700">
        <v>2.5</v>
      </c>
      <c r="P309" s="699">
        <v>35.409999999999997</v>
      </c>
      <c r="Q309" s="701">
        <v>0.33333333333333331</v>
      </c>
      <c r="R309" s="696">
        <v>1</v>
      </c>
      <c r="S309" s="701">
        <v>0.33333333333333331</v>
      </c>
      <c r="T309" s="700">
        <v>1</v>
      </c>
      <c r="U309" s="702">
        <v>0.4</v>
      </c>
    </row>
    <row r="310" spans="1:21" ht="14.4" customHeight="1" x14ac:dyDescent="0.3">
      <c r="A310" s="695">
        <v>7</v>
      </c>
      <c r="B310" s="696" t="s">
        <v>1919</v>
      </c>
      <c r="C310" s="696">
        <v>89301074</v>
      </c>
      <c r="D310" s="697" t="s">
        <v>3083</v>
      </c>
      <c r="E310" s="698" t="s">
        <v>2084</v>
      </c>
      <c r="F310" s="696" t="s">
        <v>2067</v>
      </c>
      <c r="G310" s="696" t="s">
        <v>2489</v>
      </c>
      <c r="H310" s="696" t="s">
        <v>546</v>
      </c>
      <c r="I310" s="696" t="s">
        <v>2493</v>
      </c>
      <c r="J310" s="696" t="s">
        <v>2491</v>
      </c>
      <c r="K310" s="696" t="s">
        <v>2494</v>
      </c>
      <c r="L310" s="699">
        <v>106.23</v>
      </c>
      <c r="M310" s="699">
        <v>743.61</v>
      </c>
      <c r="N310" s="696">
        <v>7</v>
      </c>
      <c r="O310" s="700">
        <v>3.5</v>
      </c>
      <c r="P310" s="699">
        <v>212.46</v>
      </c>
      <c r="Q310" s="701">
        <v>0.2857142857142857</v>
      </c>
      <c r="R310" s="696">
        <v>2</v>
      </c>
      <c r="S310" s="701">
        <v>0.2857142857142857</v>
      </c>
      <c r="T310" s="700">
        <v>1.5</v>
      </c>
      <c r="U310" s="702">
        <v>0.42857142857142855</v>
      </c>
    </row>
    <row r="311" spans="1:21" ht="14.4" customHeight="1" x14ac:dyDescent="0.3">
      <c r="A311" s="695">
        <v>7</v>
      </c>
      <c r="B311" s="696" t="s">
        <v>1919</v>
      </c>
      <c r="C311" s="696">
        <v>89301074</v>
      </c>
      <c r="D311" s="697" t="s">
        <v>3083</v>
      </c>
      <c r="E311" s="698" t="s">
        <v>2084</v>
      </c>
      <c r="F311" s="696" t="s">
        <v>2067</v>
      </c>
      <c r="G311" s="696" t="s">
        <v>2489</v>
      </c>
      <c r="H311" s="696" t="s">
        <v>546</v>
      </c>
      <c r="I311" s="696" t="s">
        <v>2495</v>
      </c>
      <c r="J311" s="696" t="s">
        <v>2491</v>
      </c>
      <c r="K311" s="696" t="s">
        <v>2494</v>
      </c>
      <c r="L311" s="699">
        <v>106.23</v>
      </c>
      <c r="M311" s="699">
        <v>106.23</v>
      </c>
      <c r="N311" s="696">
        <v>1</v>
      </c>
      <c r="O311" s="700">
        <v>0.5</v>
      </c>
      <c r="P311" s="699"/>
      <c r="Q311" s="701">
        <v>0</v>
      </c>
      <c r="R311" s="696"/>
      <c r="S311" s="701">
        <v>0</v>
      </c>
      <c r="T311" s="700"/>
      <c r="U311" s="702">
        <v>0</v>
      </c>
    </row>
    <row r="312" spans="1:21" ht="14.4" customHeight="1" x14ac:dyDescent="0.3">
      <c r="A312" s="695">
        <v>7</v>
      </c>
      <c r="B312" s="696" t="s">
        <v>1919</v>
      </c>
      <c r="C312" s="696">
        <v>89301074</v>
      </c>
      <c r="D312" s="697" t="s">
        <v>3083</v>
      </c>
      <c r="E312" s="698" t="s">
        <v>2084</v>
      </c>
      <c r="F312" s="696" t="s">
        <v>2067</v>
      </c>
      <c r="G312" s="696" t="s">
        <v>2804</v>
      </c>
      <c r="H312" s="696" t="s">
        <v>546</v>
      </c>
      <c r="I312" s="696" t="s">
        <v>960</v>
      </c>
      <c r="J312" s="696" t="s">
        <v>639</v>
      </c>
      <c r="K312" s="696" t="s">
        <v>2805</v>
      </c>
      <c r="L312" s="699">
        <v>35.380000000000003</v>
      </c>
      <c r="M312" s="699">
        <v>70.760000000000005</v>
      </c>
      <c r="N312" s="696">
        <v>2</v>
      </c>
      <c r="O312" s="700">
        <v>0.5</v>
      </c>
      <c r="P312" s="699"/>
      <c r="Q312" s="701">
        <v>0</v>
      </c>
      <c r="R312" s="696"/>
      <c r="S312" s="701">
        <v>0</v>
      </c>
      <c r="T312" s="700"/>
      <c r="U312" s="702">
        <v>0</v>
      </c>
    </row>
    <row r="313" spans="1:21" ht="14.4" customHeight="1" x14ac:dyDescent="0.3">
      <c r="A313" s="695">
        <v>7</v>
      </c>
      <c r="B313" s="696" t="s">
        <v>1919</v>
      </c>
      <c r="C313" s="696">
        <v>89301074</v>
      </c>
      <c r="D313" s="697" t="s">
        <v>3083</v>
      </c>
      <c r="E313" s="698" t="s">
        <v>2084</v>
      </c>
      <c r="F313" s="696" t="s">
        <v>2067</v>
      </c>
      <c r="G313" s="696" t="s">
        <v>2322</v>
      </c>
      <c r="H313" s="696" t="s">
        <v>546</v>
      </c>
      <c r="I313" s="696" t="s">
        <v>2323</v>
      </c>
      <c r="J313" s="696" t="s">
        <v>2324</v>
      </c>
      <c r="K313" s="696" t="s">
        <v>2325</v>
      </c>
      <c r="L313" s="699">
        <v>53.77</v>
      </c>
      <c r="M313" s="699">
        <v>53.77</v>
      </c>
      <c r="N313" s="696">
        <v>1</v>
      </c>
      <c r="O313" s="700">
        <v>1</v>
      </c>
      <c r="P313" s="699">
        <v>53.77</v>
      </c>
      <c r="Q313" s="701">
        <v>1</v>
      </c>
      <c r="R313" s="696">
        <v>1</v>
      </c>
      <c r="S313" s="701">
        <v>1</v>
      </c>
      <c r="T313" s="700">
        <v>1</v>
      </c>
      <c r="U313" s="702">
        <v>1</v>
      </c>
    </row>
    <row r="314" spans="1:21" ht="14.4" customHeight="1" x14ac:dyDescent="0.3">
      <c r="A314" s="695">
        <v>7</v>
      </c>
      <c r="B314" s="696" t="s">
        <v>1919</v>
      </c>
      <c r="C314" s="696">
        <v>89301074</v>
      </c>
      <c r="D314" s="697" t="s">
        <v>3083</v>
      </c>
      <c r="E314" s="698" t="s">
        <v>2084</v>
      </c>
      <c r="F314" s="696" t="s">
        <v>2067</v>
      </c>
      <c r="G314" s="696" t="s">
        <v>2322</v>
      </c>
      <c r="H314" s="696" t="s">
        <v>546</v>
      </c>
      <c r="I314" s="696" t="s">
        <v>2685</v>
      </c>
      <c r="J314" s="696" t="s">
        <v>2324</v>
      </c>
      <c r="K314" s="696" t="s">
        <v>2686</v>
      </c>
      <c r="L314" s="699">
        <v>0</v>
      </c>
      <c r="M314" s="699">
        <v>0</v>
      </c>
      <c r="N314" s="696">
        <v>3</v>
      </c>
      <c r="O314" s="700">
        <v>1.5</v>
      </c>
      <c r="P314" s="699">
        <v>0</v>
      </c>
      <c r="Q314" s="701"/>
      <c r="R314" s="696">
        <v>2</v>
      </c>
      <c r="S314" s="701">
        <v>0.66666666666666663</v>
      </c>
      <c r="T314" s="700">
        <v>1</v>
      </c>
      <c r="U314" s="702">
        <v>0.66666666666666663</v>
      </c>
    </row>
    <row r="315" spans="1:21" ht="14.4" customHeight="1" x14ac:dyDescent="0.3">
      <c r="A315" s="695">
        <v>7</v>
      </c>
      <c r="B315" s="696" t="s">
        <v>1919</v>
      </c>
      <c r="C315" s="696">
        <v>89301074</v>
      </c>
      <c r="D315" s="697" t="s">
        <v>3083</v>
      </c>
      <c r="E315" s="698" t="s">
        <v>2084</v>
      </c>
      <c r="F315" s="696" t="s">
        <v>2067</v>
      </c>
      <c r="G315" s="696" t="s">
        <v>2369</v>
      </c>
      <c r="H315" s="696" t="s">
        <v>546</v>
      </c>
      <c r="I315" s="696" t="s">
        <v>2806</v>
      </c>
      <c r="J315" s="696" t="s">
        <v>2371</v>
      </c>
      <c r="K315" s="696" t="s">
        <v>2372</v>
      </c>
      <c r="L315" s="699">
        <v>0</v>
      </c>
      <c r="M315" s="699">
        <v>0</v>
      </c>
      <c r="N315" s="696">
        <v>1</v>
      </c>
      <c r="O315" s="700">
        <v>1</v>
      </c>
      <c r="P315" s="699"/>
      <c r="Q315" s="701"/>
      <c r="R315" s="696"/>
      <c r="S315" s="701">
        <v>0</v>
      </c>
      <c r="T315" s="700"/>
      <c r="U315" s="702">
        <v>0</v>
      </c>
    </row>
    <row r="316" spans="1:21" ht="14.4" customHeight="1" x14ac:dyDescent="0.3">
      <c r="A316" s="695">
        <v>7</v>
      </c>
      <c r="B316" s="696" t="s">
        <v>1919</v>
      </c>
      <c r="C316" s="696">
        <v>89301074</v>
      </c>
      <c r="D316" s="697" t="s">
        <v>3083</v>
      </c>
      <c r="E316" s="698" t="s">
        <v>2084</v>
      </c>
      <c r="F316" s="696" t="s">
        <v>2067</v>
      </c>
      <c r="G316" s="696" t="s">
        <v>2504</v>
      </c>
      <c r="H316" s="696" t="s">
        <v>546</v>
      </c>
      <c r="I316" s="696" t="s">
        <v>2807</v>
      </c>
      <c r="J316" s="696" t="s">
        <v>2808</v>
      </c>
      <c r="K316" s="696" t="s">
        <v>2809</v>
      </c>
      <c r="L316" s="699">
        <v>1130.2</v>
      </c>
      <c r="M316" s="699">
        <v>6781.2000000000007</v>
      </c>
      <c r="N316" s="696">
        <v>6</v>
      </c>
      <c r="O316" s="700">
        <v>1</v>
      </c>
      <c r="P316" s="699"/>
      <c r="Q316" s="701">
        <v>0</v>
      </c>
      <c r="R316" s="696"/>
      <c r="S316" s="701">
        <v>0</v>
      </c>
      <c r="T316" s="700"/>
      <c r="U316" s="702">
        <v>0</v>
      </c>
    </row>
    <row r="317" spans="1:21" ht="14.4" customHeight="1" x14ac:dyDescent="0.3">
      <c r="A317" s="695">
        <v>7</v>
      </c>
      <c r="B317" s="696" t="s">
        <v>1919</v>
      </c>
      <c r="C317" s="696">
        <v>89301074</v>
      </c>
      <c r="D317" s="697" t="s">
        <v>3083</v>
      </c>
      <c r="E317" s="698" t="s">
        <v>2084</v>
      </c>
      <c r="F317" s="696" t="s">
        <v>2067</v>
      </c>
      <c r="G317" s="696" t="s">
        <v>2504</v>
      </c>
      <c r="H317" s="696" t="s">
        <v>1391</v>
      </c>
      <c r="I317" s="696" t="s">
        <v>2505</v>
      </c>
      <c r="J317" s="696" t="s">
        <v>2506</v>
      </c>
      <c r="K317" s="696" t="s">
        <v>2507</v>
      </c>
      <c r="L317" s="699">
        <v>1027.5999999999999</v>
      </c>
      <c r="M317" s="699">
        <v>21579.599999999999</v>
      </c>
      <c r="N317" s="696">
        <v>21</v>
      </c>
      <c r="O317" s="700">
        <v>6</v>
      </c>
      <c r="P317" s="699">
        <v>21579.599999999999</v>
      </c>
      <c r="Q317" s="701">
        <v>1</v>
      </c>
      <c r="R317" s="696">
        <v>21</v>
      </c>
      <c r="S317" s="701">
        <v>1</v>
      </c>
      <c r="T317" s="700">
        <v>6</v>
      </c>
      <c r="U317" s="702">
        <v>1</v>
      </c>
    </row>
    <row r="318" spans="1:21" ht="14.4" customHeight="1" x14ac:dyDescent="0.3">
      <c r="A318" s="695">
        <v>7</v>
      </c>
      <c r="B318" s="696" t="s">
        <v>1919</v>
      </c>
      <c r="C318" s="696">
        <v>89301074</v>
      </c>
      <c r="D318" s="697" t="s">
        <v>3083</v>
      </c>
      <c r="E318" s="698" t="s">
        <v>2084</v>
      </c>
      <c r="F318" s="696" t="s">
        <v>2067</v>
      </c>
      <c r="G318" s="696" t="s">
        <v>2504</v>
      </c>
      <c r="H318" s="696" t="s">
        <v>1391</v>
      </c>
      <c r="I318" s="696" t="s">
        <v>2505</v>
      </c>
      <c r="J318" s="696" t="s">
        <v>2506</v>
      </c>
      <c r="K318" s="696" t="s">
        <v>2507</v>
      </c>
      <c r="L318" s="699">
        <v>801.23</v>
      </c>
      <c r="M318" s="699">
        <v>1602.46</v>
      </c>
      <c r="N318" s="696">
        <v>2</v>
      </c>
      <c r="O318" s="700">
        <v>1</v>
      </c>
      <c r="P318" s="699">
        <v>1602.46</v>
      </c>
      <c r="Q318" s="701">
        <v>1</v>
      </c>
      <c r="R318" s="696">
        <v>2</v>
      </c>
      <c r="S318" s="701">
        <v>1</v>
      </c>
      <c r="T318" s="700">
        <v>1</v>
      </c>
      <c r="U318" s="702">
        <v>1</v>
      </c>
    </row>
    <row r="319" spans="1:21" ht="14.4" customHeight="1" x14ac:dyDescent="0.3">
      <c r="A319" s="695">
        <v>7</v>
      </c>
      <c r="B319" s="696" t="s">
        <v>1919</v>
      </c>
      <c r="C319" s="696">
        <v>89301074</v>
      </c>
      <c r="D319" s="697" t="s">
        <v>3083</v>
      </c>
      <c r="E319" s="698" t="s">
        <v>2084</v>
      </c>
      <c r="F319" s="696" t="s">
        <v>2067</v>
      </c>
      <c r="G319" s="696" t="s">
        <v>2504</v>
      </c>
      <c r="H319" s="696" t="s">
        <v>1391</v>
      </c>
      <c r="I319" s="696" t="s">
        <v>2687</v>
      </c>
      <c r="J319" s="696" t="s">
        <v>2688</v>
      </c>
      <c r="K319" s="696" t="s">
        <v>2689</v>
      </c>
      <c r="L319" s="699">
        <v>1509.4</v>
      </c>
      <c r="M319" s="699">
        <v>10565.800000000001</v>
      </c>
      <c r="N319" s="696">
        <v>7</v>
      </c>
      <c r="O319" s="700">
        <v>2</v>
      </c>
      <c r="P319" s="699">
        <v>10565.800000000001</v>
      </c>
      <c r="Q319" s="701">
        <v>1</v>
      </c>
      <c r="R319" s="696">
        <v>7</v>
      </c>
      <c r="S319" s="701">
        <v>1</v>
      </c>
      <c r="T319" s="700">
        <v>2</v>
      </c>
      <c r="U319" s="702">
        <v>1</v>
      </c>
    </row>
    <row r="320" spans="1:21" ht="14.4" customHeight="1" x14ac:dyDescent="0.3">
      <c r="A320" s="695">
        <v>7</v>
      </c>
      <c r="B320" s="696" t="s">
        <v>1919</v>
      </c>
      <c r="C320" s="696">
        <v>89301074</v>
      </c>
      <c r="D320" s="697" t="s">
        <v>3083</v>
      </c>
      <c r="E320" s="698" t="s">
        <v>2084</v>
      </c>
      <c r="F320" s="696" t="s">
        <v>2067</v>
      </c>
      <c r="G320" s="696" t="s">
        <v>2504</v>
      </c>
      <c r="H320" s="696" t="s">
        <v>1391</v>
      </c>
      <c r="I320" s="696" t="s">
        <v>2687</v>
      </c>
      <c r="J320" s="696" t="s">
        <v>2688</v>
      </c>
      <c r="K320" s="696" t="s">
        <v>2689</v>
      </c>
      <c r="L320" s="699">
        <v>1201.8399999999999</v>
      </c>
      <c r="M320" s="699">
        <v>7211.0399999999991</v>
      </c>
      <c r="N320" s="696">
        <v>6</v>
      </c>
      <c r="O320" s="700">
        <v>1</v>
      </c>
      <c r="P320" s="699">
        <v>7211.0399999999991</v>
      </c>
      <c r="Q320" s="701">
        <v>1</v>
      </c>
      <c r="R320" s="696">
        <v>6</v>
      </c>
      <c r="S320" s="701">
        <v>1</v>
      </c>
      <c r="T320" s="700">
        <v>1</v>
      </c>
      <c r="U320" s="702">
        <v>1</v>
      </c>
    </row>
    <row r="321" spans="1:21" ht="14.4" customHeight="1" x14ac:dyDescent="0.3">
      <c r="A321" s="695">
        <v>7</v>
      </c>
      <c r="B321" s="696" t="s">
        <v>1919</v>
      </c>
      <c r="C321" s="696">
        <v>89301074</v>
      </c>
      <c r="D321" s="697" t="s">
        <v>3083</v>
      </c>
      <c r="E321" s="698" t="s">
        <v>2084</v>
      </c>
      <c r="F321" s="696" t="s">
        <v>2067</v>
      </c>
      <c r="G321" s="696" t="s">
        <v>2504</v>
      </c>
      <c r="H321" s="696" t="s">
        <v>1391</v>
      </c>
      <c r="I321" s="696" t="s">
        <v>2690</v>
      </c>
      <c r="J321" s="696" t="s">
        <v>2691</v>
      </c>
      <c r="K321" s="696" t="s">
        <v>2692</v>
      </c>
      <c r="L321" s="699">
        <v>1896.14</v>
      </c>
      <c r="M321" s="699">
        <v>34130.520000000004</v>
      </c>
      <c r="N321" s="696">
        <v>18</v>
      </c>
      <c r="O321" s="700">
        <v>3</v>
      </c>
      <c r="P321" s="699">
        <v>22753.68</v>
      </c>
      <c r="Q321" s="701">
        <v>0.66666666666666663</v>
      </c>
      <c r="R321" s="696">
        <v>12</v>
      </c>
      <c r="S321" s="701">
        <v>0.66666666666666663</v>
      </c>
      <c r="T321" s="700">
        <v>2</v>
      </c>
      <c r="U321" s="702">
        <v>0.66666666666666663</v>
      </c>
    </row>
    <row r="322" spans="1:21" ht="14.4" customHeight="1" x14ac:dyDescent="0.3">
      <c r="A322" s="695">
        <v>7</v>
      </c>
      <c r="B322" s="696" t="s">
        <v>1919</v>
      </c>
      <c r="C322" s="696">
        <v>89301074</v>
      </c>
      <c r="D322" s="697" t="s">
        <v>3083</v>
      </c>
      <c r="E322" s="698" t="s">
        <v>2084</v>
      </c>
      <c r="F322" s="696" t="s">
        <v>2067</v>
      </c>
      <c r="G322" s="696" t="s">
        <v>2504</v>
      </c>
      <c r="H322" s="696" t="s">
        <v>1391</v>
      </c>
      <c r="I322" s="696" t="s">
        <v>2690</v>
      </c>
      <c r="J322" s="696" t="s">
        <v>2691</v>
      </c>
      <c r="K322" s="696" t="s">
        <v>2692</v>
      </c>
      <c r="L322" s="699">
        <v>1602.45</v>
      </c>
      <c r="M322" s="699">
        <v>9614.7000000000007</v>
      </c>
      <c r="N322" s="696">
        <v>6</v>
      </c>
      <c r="O322" s="700">
        <v>1</v>
      </c>
      <c r="P322" s="699">
        <v>9614.7000000000007</v>
      </c>
      <c r="Q322" s="701">
        <v>1</v>
      </c>
      <c r="R322" s="696">
        <v>6</v>
      </c>
      <c r="S322" s="701">
        <v>1</v>
      </c>
      <c r="T322" s="700">
        <v>1</v>
      </c>
      <c r="U322" s="702">
        <v>1</v>
      </c>
    </row>
    <row r="323" spans="1:21" ht="14.4" customHeight="1" x14ac:dyDescent="0.3">
      <c r="A323" s="695">
        <v>7</v>
      </c>
      <c r="B323" s="696" t="s">
        <v>1919</v>
      </c>
      <c r="C323" s="696">
        <v>89301074</v>
      </c>
      <c r="D323" s="697" t="s">
        <v>3083</v>
      </c>
      <c r="E323" s="698" t="s">
        <v>2084</v>
      </c>
      <c r="F323" s="696" t="s">
        <v>2067</v>
      </c>
      <c r="G323" s="696" t="s">
        <v>2134</v>
      </c>
      <c r="H323" s="696" t="s">
        <v>546</v>
      </c>
      <c r="I323" s="696" t="s">
        <v>2810</v>
      </c>
      <c r="J323" s="696" t="s">
        <v>2811</v>
      </c>
      <c r="K323" s="696" t="s">
        <v>2812</v>
      </c>
      <c r="L323" s="699">
        <v>0</v>
      </c>
      <c r="M323" s="699">
        <v>0</v>
      </c>
      <c r="N323" s="696">
        <v>1</v>
      </c>
      <c r="O323" s="700">
        <v>1</v>
      </c>
      <c r="P323" s="699"/>
      <c r="Q323" s="701"/>
      <c r="R323" s="696"/>
      <c r="S323" s="701">
        <v>0</v>
      </c>
      <c r="T323" s="700"/>
      <c r="U323" s="702">
        <v>0</v>
      </c>
    </row>
    <row r="324" spans="1:21" ht="14.4" customHeight="1" x14ac:dyDescent="0.3">
      <c r="A324" s="695">
        <v>7</v>
      </c>
      <c r="B324" s="696" t="s">
        <v>1919</v>
      </c>
      <c r="C324" s="696">
        <v>89301074</v>
      </c>
      <c r="D324" s="697" t="s">
        <v>3083</v>
      </c>
      <c r="E324" s="698" t="s">
        <v>2084</v>
      </c>
      <c r="F324" s="696" t="s">
        <v>2067</v>
      </c>
      <c r="G324" s="696" t="s">
        <v>2165</v>
      </c>
      <c r="H324" s="696" t="s">
        <v>1391</v>
      </c>
      <c r="I324" s="696" t="s">
        <v>2373</v>
      </c>
      <c r="J324" s="696" t="s">
        <v>2374</v>
      </c>
      <c r="K324" s="696" t="s">
        <v>826</v>
      </c>
      <c r="L324" s="699">
        <v>216.16</v>
      </c>
      <c r="M324" s="699">
        <v>648.48</v>
      </c>
      <c r="N324" s="696">
        <v>3</v>
      </c>
      <c r="O324" s="700">
        <v>0.5</v>
      </c>
      <c r="P324" s="699"/>
      <c r="Q324" s="701">
        <v>0</v>
      </c>
      <c r="R324" s="696"/>
      <c r="S324" s="701">
        <v>0</v>
      </c>
      <c r="T324" s="700"/>
      <c r="U324" s="702">
        <v>0</v>
      </c>
    </row>
    <row r="325" spans="1:21" ht="14.4" customHeight="1" x14ac:dyDescent="0.3">
      <c r="A325" s="695">
        <v>7</v>
      </c>
      <c r="B325" s="696" t="s">
        <v>1919</v>
      </c>
      <c r="C325" s="696">
        <v>89301074</v>
      </c>
      <c r="D325" s="697" t="s">
        <v>3083</v>
      </c>
      <c r="E325" s="698" t="s">
        <v>2084</v>
      </c>
      <c r="F325" s="696" t="s">
        <v>2067</v>
      </c>
      <c r="G325" s="696" t="s">
        <v>2165</v>
      </c>
      <c r="H325" s="696" t="s">
        <v>1391</v>
      </c>
      <c r="I325" s="696" t="s">
        <v>2696</v>
      </c>
      <c r="J325" s="696" t="s">
        <v>2697</v>
      </c>
      <c r="K325" s="696" t="s">
        <v>2698</v>
      </c>
      <c r="L325" s="699">
        <v>162.13</v>
      </c>
      <c r="M325" s="699">
        <v>1297.04</v>
      </c>
      <c r="N325" s="696">
        <v>8</v>
      </c>
      <c r="O325" s="700">
        <v>2</v>
      </c>
      <c r="P325" s="699">
        <v>1297.04</v>
      </c>
      <c r="Q325" s="701">
        <v>1</v>
      </c>
      <c r="R325" s="696">
        <v>8</v>
      </c>
      <c r="S325" s="701">
        <v>1</v>
      </c>
      <c r="T325" s="700">
        <v>2</v>
      </c>
      <c r="U325" s="702">
        <v>1</v>
      </c>
    </row>
    <row r="326" spans="1:21" ht="14.4" customHeight="1" x14ac:dyDescent="0.3">
      <c r="A326" s="695">
        <v>7</v>
      </c>
      <c r="B326" s="696" t="s">
        <v>1919</v>
      </c>
      <c r="C326" s="696">
        <v>89301074</v>
      </c>
      <c r="D326" s="697" t="s">
        <v>3083</v>
      </c>
      <c r="E326" s="698" t="s">
        <v>2084</v>
      </c>
      <c r="F326" s="696" t="s">
        <v>2067</v>
      </c>
      <c r="G326" s="696" t="s">
        <v>2165</v>
      </c>
      <c r="H326" s="696" t="s">
        <v>546</v>
      </c>
      <c r="I326" s="696" t="s">
        <v>2166</v>
      </c>
      <c r="J326" s="696" t="s">
        <v>2167</v>
      </c>
      <c r="K326" s="696" t="s">
        <v>2168</v>
      </c>
      <c r="L326" s="699">
        <v>201.75</v>
      </c>
      <c r="M326" s="699">
        <v>201.75</v>
      </c>
      <c r="N326" s="696">
        <v>1</v>
      </c>
      <c r="O326" s="700">
        <v>1</v>
      </c>
      <c r="P326" s="699">
        <v>201.75</v>
      </c>
      <c r="Q326" s="701">
        <v>1</v>
      </c>
      <c r="R326" s="696">
        <v>1</v>
      </c>
      <c r="S326" s="701">
        <v>1</v>
      </c>
      <c r="T326" s="700">
        <v>1</v>
      </c>
      <c r="U326" s="702">
        <v>1</v>
      </c>
    </row>
    <row r="327" spans="1:21" ht="14.4" customHeight="1" x14ac:dyDescent="0.3">
      <c r="A327" s="695">
        <v>7</v>
      </c>
      <c r="B327" s="696" t="s">
        <v>1919</v>
      </c>
      <c r="C327" s="696">
        <v>89301074</v>
      </c>
      <c r="D327" s="697" t="s">
        <v>3083</v>
      </c>
      <c r="E327" s="698" t="s">
        <v>2084</v>
      </c>
      <c r="F327" s="696" t="s">
        <v>2067</v>
      </c>
      <c r="G327" s="696" t="s">
        <v>2244</v>
      </c>
      <c r="H327" s="696" t="s">
        <v>546</v>
      </c>
      <c r="I327" s="696" t="s">
        <v>2813</v>
      </c>
      <c r="J327" s="696" t="s">
        <v>2814</v>
      </c>
      <c r="K327" s="696" t="s">
        <v>2815</v>
      </c>
      <c r="L327" s="699">
        <v>0</v>
      </c>
      <c r="M327" s="699">
        <v>0</v>
      </c>
      <c r="N327" s="696">
        <v>1</v>
      </c>
      <c r="O327" s="700">
        <v>1</v>
      </c>
      <c r="P327" s="699">
        <v>0</v>
      </c>
      <c r="Q327" s="701"/>
      <c r="R327" s="696">
        <v>1</v>
      </c>
      <c r="S327" s="701">
        <v>1</v>
      </c>
      <c r="T327" s="700">
        <v>1</v>
      </c>
      <c r="U327" s="702">
        <v>1</v>
      </c>
    </row>
    <row r="328" spans="1:21" ht="14.4" customHeight="1" x14ac:dyDescent="0.3">
      <c r="A328" s="695">
        <v>7</v>
      </c>
      <c r="B328" s="696" t="s">
        <v>1919</v>
      </c>
      <c r="C328" s="696">
        <v>89301074</v>
      </c>
      <c r="D328" s="697" t="s">
        <v>3083</v>
      </c>
      <c r="E328" s="698" t="s">
        <v>2084</v>
      </c>
      <c r="F328" s="696" t="s">
        <v>2067</v>
      </c>
      <c r="G328" s="696" t="s">
        <v>2267</v>
      </c>
      <c r="H328" s="696" t="s">
        <v>546</v>
      </c>
      <c r="I328" s="696" t="s">
        <v>2510</v>
      </c>
      <c r="J328" s="696" t="s">
        <v>2511</v>
      </c>
      <c r="K328" s="696" t="s">
        <v>2512</v>
      </c>
      <c r="L328" s="699">
        <v>0</v>
      </c>
      <c r="M328" s="699">
        <v>0</v>
      </c>
      <c r="N328" s="696">
        <v>1</v>
      </c>
      <c r="O328" s="700">
        <v>0.5</v>
      </c>
      <c r="P328" s="699">
        <v>0</v>
      </c>
      <c r="Q328" s="701"/>
      <c r="R328" s="696">
        <v>1</v>
      </c>
      <c r="S328" s="701">
        <v>1</v>
      </c>
      <c r="T328" s="700">
        <v>0.5</v>
      </c>
      <c r="U328" s="702">
        <v>1</v>
      </c>
    </row>
    <row r="329" spans="1:21" ht="14.4" customHeight="1" x14ac:dyDescent="0.3">
      <c r="A329" s="695">
        <v>7</v>
      </c>
      <c r="B329" s="696" t="s">
        <v>1919</v>
      </c>
      <c r="C329" s="696">
        <v>89301074</v>
      </c>
      <c r="D329" s="697" t="s">
        <v>3083</v>
      </c>
      <c r="E329" s="698" t="s">
        <v>2084</v>
      </c>
      <c r="F329" s="696" t="s">
        <v>2067</v>
      </c>
      <c r="G329" s="696" t="s">
        <v>2267</v>
      </c>
      <c r="H329" s="696" t="s">
        <v>546</v>
      </c>
      <c r="I329" s="696" t="s">
        <v>2816</v>
      </c>
      <c r="J329" s="696" t="s">
        <v>2269</v>
      </c>
      <c r="K329" s="696" t="s">
        <v>2817</v>
      </c>
      <c r="L329" s="699">
        <v>0</v>
      </c>
      <c r="M329" s="699">
        <v>0</v>
      </c>
      <c r="N329" s="696">
        <v>3</v>
      </c>
      <c r="O329" s="700">
        <v>1</v>
      </c>
      <c r="P329" s="699"/>
      <c r="Q329" s="701"/>
      <c r="R329" s="696"/>
      <c r="S329" s="701">
        <v>0</v>
      </c>
      <c r="T329" s="700"/>
      <c r="U329" s="702">
        <v>0</v>
      </c>
    </row>
    <row r="330" spans="1:21" ht="14.4" customHeight="1" x14ac:dyDescent="0.3">
      <c r="A330" s="695">
        <v>7</v>
      </c>
      <c r="B330" s="696" t="s">
        <v>1919</v>
      </c>
      <c r="C330" s="696">
        <v>89301074</v>
      </c>
      <c r="D330" s="697" t="s">
        <v>3083</v>
      </c>
      <c r="E330" s="698" t="s">
        <v>2084</v>
      </c>
      <c r="F330" s="696" t="s">
        <v>2067</v>
      </c>
      <c r="G330" s="696" t="s">
        <v>2267</v>
      </c>
      <c r="H330" s="696" t="s">
        <v>546</v>
      </c>
      <c r="I330" s="696" t="s">
        <v>2268</v>
      </c>
      <c r="J330" s="696" t="s">
        <v>2269</v>
      </c>
      <c r="K330" s="696" t="s">
        <v>2270</v>
      </c>
      <c r="L330" s="699">
        <v>0</v>
      </c>
      <c r="M330" s="699">
        <v>0</v>
      </c>
      <c r="N330" s="696">
        <v>1</v>
      </c>
      <c r="O330" s="700">
        <v>0.5</v>
      </c>
      <c r="P330" s="699"/>
      <c r="Q330" s="701"/>
      <c r="R330" s="696"/>
      <c r="S330" s="701">
        <v>0</v>
      </c>
      <c r="T330" s="700"/>
      <c r="U330" s="702">
        <v>0</v>
      </c>
    </row>
    <row r="331" spans="1:21" ht="14.4" customHeight="1" x14ac:dyDescent="0.3">
      <c r="A331" s="695">
        <v>7</v>
      </c>
      <c r="B331" s="696" t="s">
        <v>1919</v>
      </c>
      <c r="C331" s="696">
        <v>89301074</v>
      </c>
      <c r="D331" s="697" t="s">
        <v>3083</v>
      </c>
      <c r="E331" s="698" t="s">
        <v>2084</v>
      </c>
      <c r="F331" s="696" t="s">
        <v>2067</v>
      </c>
      <c r="G331" s="696" t="s">
        <v>2267</v>
      </c>
      <c r="H331" s="696" t="s">
        <v>546</v>
      </c>
      <c r="I331" s="696" t="s">
        <v>2818</v>
      </c>
      <c r="J331" s="696" t="s">
        <v>2511</v>
      </c>
      <c r="K331" s="696" t="s">
        <v>2819</v>
      </c>
      <c r="L331" s="699">
        <v>0</v>
      </c>
      <c r="M331" s="699">
        <v>0</v>
      </c>
      <c r="N331" s="696">
        <v>1</v>
      </c>
      <c r="O331" s="700">
        <v>0.5</v>
      </c>
      <c r="P331" s="699">
        <v>0</v>
      </c>
      <c r="Q331" s="701"/>
      <c r="R331" s="696">
        <v>1</v>
      </c>
      <c r="S331" s="701">
        <v>1</v>
      </c>
      <c r="T331" s="700">
        <v>0.5</v>
      </c>
      <c r="U331" s="702">
        <v>1</v>
      </c>
    </row>
    <row r="332" spans="1:21" ht="14.4" customHeight="1" x14ac:dyDescent="0.3">
      <c r="A332" s="695">
        <v>7</v>
      </c>
      <c r="B332" s="696" t="s">
        <v>1919</v>
      </c>
      <c r="C332" s="696">
        <v>89301074</v>
      </c>
      <c r="D332" s="697" t="s">
        <v>3083</v>
      </c>
      <c r="E332" s="698" t="s">
        <v>2084</v>
      </c>
      <c r="F332" s="696" t="s">
        <v>2067</v>
      </c>
      <c r="G332" s="696" t="s">
        <v>2267</v>
      </c>
      <c r="H332" s="696" t="s">
        <v>546</v>
      </c>
      <c r="I332" s="696" t="s">
        <v>2703</v>
      </c>
      <c r="J332" s="696" t="s">
        <v>2704</v>
      </c>
      <c r="K332" s="696" t="s">
        <v>2705</v>
      </c>
      <c r="L332" s="699">
        <v>0</v>
      </c>
      <c r="M332" s="699">
        <v>0</v>
      </c>
      <c r="N332" s="696">
        <v>1</v>
      </c>
      <c r="O332" s="700">
        <v>1</v>
      </c>
      <c r="P332" s="699">
        <v>0</v>
      </c>
      <c r="Q332" s="701"/>
      <c r="R332" s="696">
        <v>1</v>
      </c>
      <c r="S332" s="701">
        <v>1</v>
      </c>
      <c r="T332" s="700">
        <v>1</v>
      </c>
      <c r="U332" s="702">
        <v>1</v>
      </c>
    </row>
    <row r="333" spans="1:21" ht="14.4" customHeight="1" x14ac:dyDescent="0.3">
      <c r="A333" s="695">
        <v>7</v>
      </c>
      <c r="B333" s="696" t="s">
        <v>1919</v>
      </c>
      <c r="C333" s="696">
        <v>89301074</v>
      </c>
      <c r="D333" s="697" t="s">
        <v>3083</v>
      </c>
      <c r="E333" s="698" t="s">
        <v>2084</v>
      </c>
      <c r="F333" s="696" t="s">
        <v>2067</v>
      </c>
      <c r="G333" s="696" t="s">
        <v>2267</v>
      </c>
      <c r="H333" s="696" t="s">
        <v>546</v>
      </c>
      <c r="I333" s="696" t="s">
        <v>2820</v>
      </c>
      <c r="J333" s="696" t="s">
        <v>2269</v>
      </c>
      <c r="K333" s="696" t="s">
        <v>2821</v>
      </c>
      <c r="L333" s="699">
        <v>0</v>
      </c>
      <c r="M333" s="699">
        <v>0</v>
      </c>
      <c r="N333" s="696">
        <v>2</v>
      </c>
      <c r="O333" s="700">
        <v>0.5</v>
      </c>
      <c r="P333" s="699">
        <v>0</v>
      </c>
      <c r="Q333" s="701"/>
      <c r="R333" s="696">
        <v>2</v>
      </c>
      <c r="S333" s="701">
        <v>1</v>
      </c>
      <c r="T333" s="700">
        <v>0.5</v>
      </c>
      <c r="U333" s="702">
        <v>1</v>
      </c>
    </row>
    <row r="334" spans="1:21" ht="14.4" customHeight="1" x14ac:dyDescent="0.3">
      <c r="A334" s="695">
        <v>7</v>
      </c>
      <c r="B334" s="696" t="s">
        <v>1919</v>
      </c>
      <c r="C334" s="696">
        <v>89301074</v>
      </c>
      <c r="D334" s="697" t="s">
        <v>3083</v>
      </c>
      <c r="E334" s="698" t="s">
        <v>2084</v>
      </c>
      <c r="F334" s="696" t="s">
        <v>2067</v>
      </c>
      <c r="G334" s="696" t="s">
        <v>2278</v>
      </c>
      <c r="H334" s="696" t="s">
        <v>546</v>
      </c>
      <c r="I334" s="696" t="s">
        <v>2279</v>
      </c>
      <c r="J334" s="696" t="s">
        <v>2280</v>
      </c>
      <c r="K334" s="696" t="s">
        <v>2281</v>
      </c>
      <c r="L334" s="699">
        <v>115.3</v>
      </c>
      <c r="M334" s="699">
        <v>230.6</v>
      </c>
      <c r="N334" s="696">
        <v>2</v>
      </c>
      <c r="O334" s="700">
        <v>1</v>
      </c>
      <c r="P334" s="699">
        <v>230.6</v>
      </c>
      <c r="Q334" s="701">
        <v>1</v>
      </c>
      <c r="R334" s="696">
        <v>2</v>
      </c>
      <c r="S334" s="701">
        <v>1</v>
      </c>
      <c r="T334" s="700">
        <v>1</v>
      </c>
      <c r="U334" s="702">
        <v>1</v>
      </c>
    </row>
    <row r="335" spans="1:21" ht="14.4" customHeight="1" x14ac:dyDescent="0.3">
      <c r="A335" s="695">
        <v>7</v>
      </c>
      <c r="B335" s="696" t="s">
        <v>1919</v>
      </c>
      <c r="C335" s="696">
        <v>89301074</v>
      </c>
      <c r="D335" s="697" t="s">
        <v>3083</v>
      </c>
      <c r="E335" s="698" t="s">
        <v>2084</v>
      </c>
      <c r="F335" s="696" t="s">
        <v>2067</v>
      </c>
      <c r="G335" s="696" t="s">
        <v>2513</v>
      </c>
      <c r="H335" s="696" t="s">
        <v>546</v>
      </c>
      <c r="I335" s="696" t="s">
        <v>2514</v>
      </c>
      <c r="J335" s="696" t="s">
        <v>2515</v>
      </c>
      <c r="K335" s="696" t="s">
        <v>2516</v>
      </c>
      <c r="L335" s="699">
        <v>25.8</v>
      </c>
      <c r="M335" s="699">
        <v>283.80000000000007</v>
      </c>
      <c r="N335" s="696">
        <v>11</v>
      </c>
      <c r="O335" s="700">
        <v>3</v>
      </c>
      <c r="P335" s="699">
        <v>77.400000000000006</v>
      </c>
      <c r="Q335" s="701">
        <v>0.27272727272727271</v>
      </c>
      <c r="R335" s="696">
        <v>3</v>
      </c>
      <c r="S335" s="701">
        <v>0.27272727272727271</v>
      </c>
      <c r="T335" s="700">
        <v>1</v>
      </c>
      <c r="U335" s="702">
        <v>0.33333333333333331</v>
      </c>
    </row>
    <row r="336" spans="1:21" ht="14.4" customHeight="1" x14ac:dyDescent="0.3">
      <c r="A336" s="695">
        <v>7</v>
      </c>
      <c r="B336" s="696" t="s">
        <v>1919</v>
      </c>
      <c r="C336" s="696">
        <v>89301074</v>
      </c>
      <c r="D336" s="697" t="s">
        <v>3083</v>
      </c>
      <c r="E336" s="698" t="s">
        <v>2084</v>
      </c>
      <c r="F336" s="696" t="s">
        <v>2067</v>
      </c>
      <c r="G336" s="696" t="s">
        <v>2513</v>
      </c>
      <c r="H336" s="696" t="s">
        <v>546</v>
      </c>
      <c r="I336" s="696" t="s">
        <v>2517</v>
      </c>
      <c r="J336" s="696" t="s">
        <v>2518</v>
      </c>
      <c r="K336" s="696" t="s">
        <v>2519</v>
      </c>
      <c r="L336" s="699">
        <v>77.42</v>
      </c>
      <c r="M336" s="699">
        <v>2167.7600000000002</v>
      </c>
      <c r="N336" s="696">
        <v>28</v>
      </c>
      <c r="O336" s="700">
        <v>6</v>
      </c>
      <c r="P336" s="699">
        <v>1083.8800000000001</v>
      </c>
      <c r="Q336" s="701">
        <v>0.5</v>
      </c>
      <c r="R336" s="696">
        <v>14</v>
      </c>
      <c r="S336" s="701">
        <v>0.5</v>
      </c>
      <c r="T336" s="700">
        <v>2.5</v>
      </c>
      <c r="U336" s="702">
        <v>0.41666666666666669</v>
      </c>
    </row>
    <row r="337" spans="1:21" ht="14.4" customHeight="1" x14ac:dyDescent="0.3">
      <c r="A337" s="695">
        <v>7</v>
      </c>
      <c r="B337" s="696" t="s">
        <v>1919</v>
      </c>
      <c r="C337" s="696">
        <v>89301074</v>
      </c>
      <c r="D337" s="697" t="s">
        <v>3083</v>
      </c>
      <c r="E337" s="698" t="s">
        <v>2084</v>
      </c>
      <c r="F337" s="696" t="s">
        <v>2067</v>
      </c>
      <c r="G337" s="696" t="s">
        <v>2470</v>
      </c>
      <c r="H337" s="696" t="s">
        <v>1391</v>
      </c>
      <c r="I337" s="696" t="s">
        <v>2715</v>
      </c>
      <c r="J337" s="696" t="s">
        <v>2716</v>
      </c>
      <c r="K337" s="696" t="s">
        <v>2307</v>
      </c>
      <c r="L337" s="699">
        <v>232.44</v>
      </c>
      <c r="M337" s="699">
        <v>464.88</v>
      </c>
      <c r="N337" s="696">
        <v>2</v>
      </c>
      <c r="O337" s="700">
        <v>1</v>
      </c>
      <c r="P337" s="699"/>
      <c r="Q337" s="701">
        <v>0</v>
      </c>
      <c r="R337" s="696"/>
      <c r="S337" s="701">
        <v>0</v>
      </c>
      <c r="T337" s="700"/>
      <c r="U337" s="702">
        <v>0</v>
      </c>
    </row>
    <row r="338" spans="1:21" ht="14.4" customHeight="1" x14ac:dyDescent="0.3">
      <c r="A338" s="695">
        <v>7</v>
      </c>
      <c r="B338" s="696" t="s">
        <v>1919</v>
      </c>
      <c r="C338" s="696">
        <v>89301074</v>
      </c>
      <c r="D338" s="697" t="s">
        <v>3083</v>
      </c>
      <c r="E338" s="698" t="s">
        <v>2084</v>
      </c>
      <c r="F338" s="696" t="s">
        <v>2067</v>
      </c>
      <c r="G338" s="696" t="s">
        <v>2330</v>
      </c>
      <c r="H338" s="696" t="s">
        <v>546</v>
      </c>
      <c r="I338" s="696" t="s">
        <v>2527</v>
      </c>
      <c r="J338" s="696" t="s">
        <v>2528</v>
      </c>
      <c r="K338" s="696" t="s">
        <v>2529</v>
      </c>
      <c r="L338" s="699">
        <v>629.07000000000005</v>
      </c>
      <c r="M338" s="699">
        <v>8806.98</v>
      </c>
      <c r="N338" s="696">
        <v>14</v>
      </c>
      <c r="O338" s="700">
        <v>3</v>
      </c>
      <c r="P338" s="699">
        <v>5032.5600000000004</v>
      </c>
      <c r="Q338" s="701">
        <v>0.57142857142857151</v>
      </c>
      <c r="R338" s="696">
        <v>8</v>
      </c>
      <c r="S338" s="701">
        <v>0.5714285714285714</v>
      </c>
      <c r="T338" s="700">
        <v>2</v>
      </c>
      <c r="U338" s="702">
        <v>0.66666666666666663</v>
      </c>
    </row>
    <row r="339" spans="1:21" ht="14.4" customHeight="1" x14ac:dyDescent="0.3">
      <c r="A339" s="695">
        <v>7</v>
      </c>
      <c r="B339" s="696" t="s">
        <v>1919</v>
      </c>
      <c r="C339" s="696">
        <v>89301074</v>
      </c>
      <c r="D339" s="697" t="s">
        <v>3083</v>
      </c>
      <c r="E339" s="698" t="s">
        <v>2084</v>
      </c>
      <c r="F339" s="696" t="s">
        <v>2067</v>
      </c>
      <c r="G339" s="696" t="s">
        <v>2330</v>
      </c>
      <c r="H339" s="696" t="s">
        <v>546</v>
      </c>
      <c r="I339" s="696" t="s">
        <v>2822</v>
      </c>
      <c r="J339" s="696" t="s">
        <v>2823</v>
      </c>
      <c r="K339" s="696" t="s">
        <v>2824</v>
      </c>
      <c r="L339" s="699">
        <v>0</v>
      </c>
      <c r="M339" s="699">
        <v>0</v>
      </c>
      <c r="N339" s="696">
        <v>6</v>
      </c>
      <c r="O339" s="700">
        <v>1</v>
      </c>
      <c r="P339" s="699">
        <v>0</v>
      </c>
      <c r="Q339" s="701"/>
      <c r="R339" s="696">
        <v>6</v>
      </c>
      <c r="S339" s="701">
        <v>1</v>
      </c>
      <c r="T339" s="700">
        <v>1</v>
      </c>
      <c r="U339" s="702">
        <v>1</v>
      </c>
    </row>
    <row r="340" spans="1:21" ht="14.4" customHeight="1" x14ac:dyDescent="0.3">
      <c r="A340" s="695">
        <v>7</v>
      </c>
      <c r="B340" s="696" t="s">
        <v>1919</v>
      </c>
      <c r="C340" s="696">
        <v>89301074</v>
      </c>
      <c r="D340" s="697" t="s">
        <v>3083</v>
      </c>
      <c r="E340" s="698" t="s">
        <v>2084</v>
      </c>
      <c r="F340" s="696" t="s">
        <v>2067</v>
      </c>
      <c r="G340" s="696" t="s">
        <v>2330</v>
      </c>
      <c r="H340" s="696" t="s">
        <v>546</v>
      </c>
      <c r="I340" s="696" t="s">
        <v>2717</v>
      </c>
      <c r="J340" s="696" t="s">
        <v>2718</v>
      </c>
      <c r="K340" s="696" t="s">
        <v>2719</v>
      </c>
      <c r="L340" s="699">
        <v>1416.79</v>
      </c>
      <c r="M340" s="699">
        <v>8500.74</v>
      </c>
      <c r="N340" s="696">
        <v>6</v>
      </c>
      <c r="O340" s="700">
        <v>1</v>
      </c>
      <c r="P340" s="699"/>
      <c r="Q340" s="701">
        <v>0</v>
      </c>
      <c r="R340" s="696"/>
      <c r="S340" s="701">
        <v>0</v>
      </c>
      <c r="T340" s="700"/>
      <c r="U340" s="702">
        <v>0</v>
      </c>
    </row>
    <row r="341" spans="1:21" ht="14.4" customHeight="1" x14ac:dyDescent="0.3">
      <c r="A341" s="695">
        <v>7</v>
      </c>
      <c r="B341" s="696" t="s">
        <v>1919</v>
      </c>
      <c r="C341" s="696">
        <v>89301074</v>
      </c>
      <c r="D341" s="697" t="s">
        <v>3083</v>
      </c>
      <c r="E341" s="698" t="s">
        <v>2084</v>
      </c>
      <c r="F341" s="696" t="s">
        <v>2067</v>
      </c>
      <c r="G341" s="696" t="s">
        <v>2330</v>
      </c>
      <c r="H341" s="696" t="s">
        <v>546</v>
      </c>
      <c r="I341" s="696" t="s">
        <v>2530</v>
      </c>
      <c r="J341" s="696" t="s">
        <v>2531</v>
      </c>
      <c r="K341" s="696" t="s">
        <v>2532</v>
      </c>
      <c r="L341" s="699">
        <v>5889.6</v>
      </c>
      <c r="M341" s="699">
        <v>11779.2</v>
      </c>
      <c r="N341" s="696">
        <v>2</v>
      </c>
      <c r="O341" s="700">
        <v>1</v>
      </c>
      <c r="P341" s="699"/>
      <c r="Q341" s="701">
        <v>0</v>
      </c>
      <c r="R341" s="696"/>
      <c r="S341" s="701">
        <v>0</v>
      </c>
      <c r="T341" s="700"/>
      <c r="U341" s="702">
        <v>0</v>
      </c>
    </row>
    <row r="342" spans="1:21" ht="14.4" customHeight="1" x14ac:dyDescent="0.3">
      <c r="A342" s="695">
        <v>7</v>
      </c>
      <c r="B342" s="696" t="s">
        <v>1919</v>
      </c>
      <c r="C342" s="696">
        <v>89301074</v>
      </c>
      <c r="D342" s="697" t="s">
        <v>3083</v>
      </c>
      <c r="E342" s="698" t="s">
        <v>2084</v>
      </c>
      <c r="F342" s="696" t="s">
        <v>2067</v>
      </c>
      <c r="G342" s="696" t="s">
        <v>2330</v>
      </c>
      <c r="H342" s="696" t="s">
        <v>546</v>
      </c>
      <c r="I342" s="696" t="s">
        <v>2825</v>
      </c>
      <c r="J342" s="696" t="s">
        <v>2826</v>
      </c>
      <c r="K342" s="696" t="s">
        <v>2532</v>
      </c>
      <c r="L342" s="699">
        <v>5891.32</v>
      </c>
      <c r="M342" s="699">
        <v>29456.6</v>
      </c>
      <c r="N342" s="696">
        <v>5</v>
      </c>
      <c r="O342" s="700">
        <v>2</v>
      </c>
      <c r="P342" s="699"/>
      <c r="Q342" s="701">
        <v>0</v>
      </c>
      <c r="R342" s="696"/>
      <c r="S342" s="701">
        <v>0</v>
      </c>
      <c r="T342" s="700"/>
      <c r="U342" s="702">
        <v>0</v>
      </c>
    </row>
    <row r="343" spans="1:21" ht="14.4" customHeight="1" x14ac:dyDescent="0.3">
      <c r="A343" s="695">
        <v>7</v>
      </c>
      <c r="B343" s="696" t="s">
        <v>1919</v>
      </c>
      <c r="C343" s="696">
        <v>89301074</v>
      </c>
      <c r="D343" s="697" t="s">
        <v>3083</v>
      </c>
      <c r="E343" s="698" t="s">
        <v>2084</v>
      </c>
      <c r="F343" s="696" t="s">
        <v>2067</v>
      </c>
      <c r="G343" s="696" t="s">
        <v>2330</v>
      </c>
      <c r="H343" s="696" t="s">
        <v>546</v>
      </c>
      <c r="I343" s="696" t="s">
        <v>2827</v>
      </c>
      <c r="J343" s="696" t="s">
        <v>2727</v>
      </c>
      <c r="K343" s="696" t="s">
        <v>2828</v>
      </c>
      <c r="L343" s="699">
        <v>4358.63</v>
      </c>
      <c r="M343" s="699">
        <v>8717.26</v>
      </c>
      <c r="N343" s="696">
        <v>2</v>
      </c>
      <c r="O343" s="700">
        <v>1</v>
      </c>
      <c r="P343" s="699"/>
      <c r="Q343" s="701">
        <v>0</v>
      </c>
      <c r="R343" s="696"/>
      <c r="S343" s="701">
        <v>0</v>
      </c>
      <c r="T343" s="700"/>
      <c r="U343" s="702">
        <v>0</v>
      </c>
    </row>
    <row r="344" spans="1:21" ht="14.4" customHeight="1" x14ac:dyDescent="0.3">
      <c r="A344" s="695">
        <v>7</v>
      </c>
      <c r="B344" s="696" t="s">
        <v>1919</v>
      </c>
      <c r="C344" s="696">
        <v>89301074</v>
      </c>
      <c r="D344" s="697" t="s">
        <v>3083</v>
      </c>
      <c r="E344" s="698" t="s">
        <v>2084</v>
      </c>
      <c r="F344" s="696" t="s">
        <v>2067</v>
      </c>
      <c r="G344" s="696" t="s">
        <v>2330</v>
      </c>
      <c r="H344" s="696" t="s">
        <v>546</v>
      </c>
      <c r="I344" s="696" t="s">
        <v>2827</v>
      </c>
      <c r="J344" s="696" t="s">
        <v>2727</v>
      </c>
      <c r="K344" s="696" t="s">
        <v>2828</v>
      </c>
      <c r="L344" s="699">
        <v>4351.1099999999997</v>
      </c>
      <c r="M344" s="699">
        <v>8702.2199999999993</v>
      </c>
      <c r="N344" s="696">
        <v>2</v>
      </c>
      <c r="O344" s="700">
        <v>1</v>
      </c>
      <c r="P344" s="699">
        <v>8702.2199999999993</v>
      </c>
      <c r="Q344" s="701">
        <v>1</v>
      </c>
      <c r="R344" s="696">
        <v>2</v>
      </c>
      <c r="S344" s="701">
        <v>1</v>
      </c>
      <c r="T344" s="700">
        <v>1</v>
      </c>
      <c r="U344" s="702">
        <v>1</v>
      </c>
    </row>
    <row r="345" spans="1:21" ht="14.4" customHeight="1" x14ac:dyDescent="0.3">
      <c r="A345" s="695">
        <v>7</v>
      </c>
      <c r="B345" s="696" t="s">
        <v>1919</v>
      </c>
      <c r="C345" s="696">
        <v>89301074</v>
      </c>
      <c r="D345" s="697" t="s">
        <v>3083</v>
      </c>
      <c r="E345" s="698" t="s">
        <v>2084</v>
      </c>
      <c r="F345" s="696" t="s">
        <v>2067</v>
      </c>
      <c r="G345" s="696" t="s">
        <v>2330</v>
      </c>
      <c r="H345" s="696" t="s">
        <v>546</v>
      </c>
      <c r="I345" s="696" t="s">
        <v>2829</v>
      </c>
      <c r="J345" s="696" t="s">
        <v>2830</v>
      </c>
      <c r="K345" s="696" t="s">
        <v>2831</v>
      </c>
      <c r="L345" s="699">
        <v>4352.3999999999996</v>
      </c>
      <c r="M345" s="699">
        <v>8704.7999999999993</v>
      </c>
      <c r="N345" s="696">
        <v>2</v>
      </c>
      <c r="O345" s="700">
        <v>1</v>
      </c>
      <c r="P345" s="699">
        <v>8704.7999999999993</v>
      </c>
      <c r="Q345" s="701">
        <v>1</v>
      </c>
      <c r="R345" s="696">
        <v>2</v>
      </c>
      <c r="S345" s="701">
        <v>1</v>
      </c>
      <c r="T345" s="700">
        <v>1</v>
      </c>
      <c r="U345" s="702">
        <v>1</v>
      </c>
    </row>
    <row r="346" spans="1:21" ht="14.4" customHeight="1" x14ac:dyDescent="0.3">
      <c r="A346" s="695">
        <v>7</v>
      </c>
      <c r="B346" s="696" t="s">
        <v>1919</v>
      </c>
      <c r="C346" s="696">
        <v>89301074</v>
      </c>
      <c r="D346" s="697" t="s">
        <v>3083</v>
      </c>
      <c r="E346" s="698" t="s">
        <v>2084</v>
      </c>
      <c r="F346" s="696" t="s">
        <v>2067</v>
      </c>
      <c r="G346" s="696" t="s">
        <v>2330</v>
      </c>
      <c r="H346" s="696" t="s">
        <v>546</v>
      </c>
      <c r="I346" s="696" t="s">
        <v>2533</v>
      </c>
      <c r="J346" s="696" t="s">
        <v>2534</v>
      </c>
      <c r="K346" s="696" t="s">
        <v>2535</v>
      </c>
      <c r="L346" s="699">
        <v>1629.03</v>
      </c>
      <c r="M346" s="699">
        <v>9774.18</v>
      </c>
      <c r="N346" s="696">
        <v>6</v>
      </c>
      <c r="O346" s="700">
        <v>1</v>
      </c>
      <c r="P346" s="699">
        <v>9774.18</v>
      </c>
      <c r="Q346" s="701">
        <v>1</v>
      </c>
      <c r="R346" s="696">
        <v>6</v>
      </c>
      <c r="S346" s="701">
        <v>1</v>
      </c>
      <c r="T346" s="700">
        <v>1</v>
      </c>
      <c r="U346" s="702">
        <v>1</v>
      </c>
    </row>
    <row r="347" spans="1:21" ht="14.4" customHeight="1" x14ac:dyDescent="0.3">
      <c r="A347" s="695">
        <v>7</v>
      </c>
      <c r="B347" s="696" t="s">
        <v>1919</v>
      </c>
      <c r="C347" s="696">
        <v>89301074</v>
      </c>
      <c r="D347" s="697" t="s">
        <v>3083</v>
      </c>
      <c r="E347" s="698" t="s">
        <v>2084</v>
      </c>
      <c r="F347" s="696" t="s">
        <v>2067</v>
      </c>
      <c r="G347" s="696" t="s">
        <v>2330</v>
      </c>
      <c r="H347" s="696" t="s">
        <v>546</v>
      </c>
      <c r="I347" s="696" t="s">
        <v>2539</v>
      </c>
      <c r="J347" s="696" t="s">
        <v>2540</v>
      </c>
      <c r="K347" s="696" t="s">
        <v>2541</v>
      </c>
      <c r="L347" s="699">
        <v>2787.72</v>
      </c>
      <c r="M347" s="699">
        <v>94782.48</v>
      </c>
      <c r="N347" s="696">
        <v>34</v>
      </c>
      <c r="O347" s="700">
        <v>5</v>
      </c>
      <c r="P347" s="699">
        <v>66905.279999999999</v>
      </c>
      <c r="Q347" s="701">
        <v>0.70588235294117652</v>
      </c>
      <c r="R347" s="696">
        <v>24</v>
      </c>
      <c r="S347" s="701">
        <v>0.70588235294117652</v>
      </c>
      <c r="T347" s="700">
        <v>3</v>
      </c>
      <c r="U347" s="702">
        <v>0.6</v>
      </c>
    </row>
    <row r="348" spans="1:21" ht="14.4" customHeight="1" x14ac:dyDescent="0.3">
      <c r="A348" s="695">
        <v>7</v>
      </c>
      <c r="B348" s="696" t="s">
        <v>1919</v>
      </c>
      <c r="C348" s="696">
        <v>89301074</v>
      </c>
      <c r="D348" s="697" t="s">
        <v>3083</v>
      </c>
      <c r="E348" s="698" t="s">
        <v>2084</v>
      </c>
      <c r="F348" s="696" t="s">
        <v>2067</v>
      </c>
      <c r="G348" s="696" t="s">
        <v>2330</v>
      </c>
      <c r="H348" s="696" t="s">
        <v>546</v>
      </c>
      <c r="I348" s="696" t="s">
        <v>2539</v>
      </c>
      <c r="J348" s="696" t="s">
        <v>2540</v>
      </c>
      <c r="K348" s="696" t="s">
        <v>2541</v>
      </c>
      <c r="L348" s="699">
        <v>2060.3000000000002</v>
      </c>
      <c r="M348" s="699">
        <v>24723.600000000002</v>
      </c>
      <c r="N348" s="696">
        <v>12</v>
      </c>
      <c r="O348" s="700">
        <v>2</v>
      </c>
      <c r="P348" s="699">
        <v>24723.600000000002</v>
      </c>
      <c r="Q348" s="701">
        <v>1</v>
      </c>
      <c r="R348" s="696">
        <v>12</v>
      </c>
      <c r="S348" s="701">
        <v>1</v>
      </c>
      <c r="T348" s="700">
        <v>2</v>
      </c>
      <c r="U348" s="702">
        <v>1</v>
      </c>
    </row>
    <row r="349" spans="1:21" ht="14.4" customHeight="1" x14ac:dyDescent="0.3">
      <c r="A349" s="695">
        <v>7</v>
      </c>
      <c r="B349" s="696" t="s">
        <v>1919</v>
      </c>
      <c r="C349" s="696">
        <v>89301074</v>
      </c>
      <c r="D349" s="697" t="s">
        <v>3083</v>
      </c>
      <c r="E349" s="698" t="s">
        <v>2084</v>
      </c>
      <c r="F349" s="696" t="s">
        <v>2067</v>
      </c>
      <c r="G349" s="696" t="s">
        <v>2330</v>
      </c>
      <c r="H349" s="696" t="s">
        <v>546</v>
      </c>
      <c r="I349" s="696" t="s">
        <v>2542</v>
      </c>
      <c r="J349" s="696" t="s">
        <v>2543</v>
      </c>
      <c r="K349" s="696" t="s">
        <v>2544</v>
      </c>
      <c r="L349" s="699">
        <v>1545.22</v>
      </c>
      <c r="M349" s="699">
        <v>12361.76</v>
      </c>
      <c r="N349" s="696">
        <v>8</v>
      </c>
      <c r="O349" s="700">
        <v>2</v>
      </c>
      <c r="P349" s="699">
        <v>9271.32</v>
      </c>
      <c r="Q349" s="701">
        <v>0.75</v>
      </c>
      <c r="R349" s="696">
        <v>6</v>
      </c>
      <c r="S349" s="701">
        <v>0.75</v>
      </c>
      <c r="T349" s="700">
        <v>1</v>
      </c>
      <c r="U349" s="702">
        <v>0.5</v>
      </c>
    </row>
    <row r="350" spans="1:21" ht="14.4" customHeight="1" x14ac:dyDescent="0.3">
      <c r="A350" s="695">
        <v>7</v>
      </c>
      <c r="B350" s="696" t="s">
        <v>1919</v>
      </c>
      <c r="C350" s="696">
        <v>89301074</v>
      </c>
      <c r="D350" s="697" t="s">
        <v>3083</v>
      </c>
      <c r="E350" s="698" t="s">
        <v>2084</v>
      </c>
      <c r="F350" s="696" t="s">
        <v>2067</v>
      </c>
      <c r="G350" s="696" t="s">
        <v>2330</v>
      </c>
      <c r="H350" s="696" t="s">
        <v>546</v>
      </c>
      <c r="I350" s="696" t="s">
        <v>2542</v>
      </c>
      <c r="J350" s="696" t="s">
        <v>2543</v>
      </c>
      <c r="K350" s="696" t="s">
        <v>2544</v>
      </c>
      <c r="L350" s="699">
        <v>2332.38</v>
      </c>
      <c r="M350" s="699">
        <v>95627.58</v>
      </c>
      <c r="N350" s="696">
        <v>41</v>
      </c>
      <c r="O350" s="700">
        <v>9</v>
      </c>
      <c r="P350" s="699">
        <v>72303.78</v>
      </c>
      <c r="Q350" s="701">
        <v>0.75609756097560976</v>
      </c>
      <c r="R350" s="696">
        <v>31</v>
      </c>
      <c r="S350" s="701">
        <v>0.75609756097560976</v>
      </c>
      <c r="T350" s="700">
        <v>7</v>
      </c>
      <c r="U350" s="702">
        <v>0.77777777777777779</v>
      </c>
    </row>
    <row r="351" spans="1:21" ht="14.4" customHeight="1" x14ac:dyDescent="0.3">
      <c r="A351" s="695">
        <v>7</v>
      </c>
      <c r="B351" s="696" t="s">
        <v>1919</v>
      </c>
      <c r="C351" s="696">
        <v>89301074</v>
      </c>
      <c r="D351" s="697" t="s">
        <v>3083</v>
      </c>
      <c r="E351" s="698" t="s">
        <v>2084</v>
      </c>
      <c r="F351" s="696" t="s">
        <v>2067</v>
      </c>
      <c r="G351" s="696" t="s">
        <v>2330</v>
      </c>
      <c r="H351" s="696" t="s">
        <v>546</v>
      </c>
      <c r="I351" s="696" t="s">
        <v>2729</v>
      </c>
      <c r="J351" s="696" t="s">
        <v>2730</v>
      </c>
      <c r="K351" s="696" t="s">
        <v>2731</v>
      </c>
      <c r="L351" s="699">
        <v>880.88</v>
      </c>
      <c r="M351" s="699">
        <v>42282.240000000005</v>
      </c>
      <c r="N351" s="696">
        <v>48</v>
      </c>
      <c r="O351" s="700">
        <v>10</v>
      </c>
      <c r="P351" s="699">
        <v>23783.760000000002</v>
      </c>
      <c r="Q351" s="701">
        <v>0.5625</v>
      </c>
      <c r="R351" s="696">
        <v>27</v>
      </c>
      <c r="S351" s="701">
        <v>0.5625</v>
      </c>
      <c r="T351" s="700">
        <v>7</v>
      </c>
      <c r="U351" s="702">
        <v>0.7</v>
      </c>
    </row>
    <row r="352" spans="1:21" ht="14.4" customHeight="1" x14ac:dyDescent="0.3">
      <c r="A352" s="695">
        <v>7</v>
      </c>
      <c r="B352" s="696" t="s">
        <v>1919</v>
      </c>
      <c r="C352" s="696">
        <v>89301074</v>
      </c>
      <c r="D352" s="697" t="s">
        <v>3083</v>
      </c>
      <c r="E352" s="698" t="s">
        <v>2084</v>
      </c>
      <c r="F352" s="696" t="s">
        <v>2067</v>
      </c>
      <c r="G352" s="696" t="s">
        <v>2330</v>
      </c>
      <c r="H352" s="696" t="s">
        <v>546</v>
      </c>
      <c r="I352" s="696" t="s">
        <v>2729</v>
      </c>
      <c r="J352" s="696" t="s">
        <v>2730</v>
      </c>
      <c r="K352" s="696" t="s">
        <v>2731</v>
      </c>
      <c r="L352" s="699">
        <v>515.07000000000005</v>
      </c>
      <c r="M352" s="699">
        <v>17512.379999999997</v>
      </c>
      <c r="N352" s="696">
        <v>34</v>
      </c>
      <c r="O352" s="700">
        <v>8</v>
      </c>
      <c r="P352" s="699">
        <v>17512.379999999997</v>
      </c>
      <c r="Q352" s="701">
        <v>1</v>
      </c>
      <c r="R352" s="696">
        <v>34</v>
      </c>
      <c r="S352" s="701">
        <v>1</v>
      </c>
      <c r="T352" s="700">
        <v>8</v>
      </c>
      <c r="U352" s="702">
        <v>1</v>
      </c>
    </row>
    <row r="353" spans="1:21" ht="14.4" customHeight="1" x14ac:dyDescent="0.3">
      <c r="A353" s="695">
        <v>7</v>
      </c>
      <c r="B353" s="696" t="s">
        <v>1919</v>
      </c>
      <c r="C353" s="696">
        <v>89301074</v>
      </c>
      <c r="D353" s="697" t="s">
        <v>3083</v>
      </c>
      <c r="E353" s="698" t="s">
        <v>2084</v>
      </c>
      <c r="F353" s="696" t="s">
        <v>2067</v>
      </c>
      <c r="G353" s="696" t="s">
        <v>2330</v>
      </c>
      <c r="H353" s="696" t="s">
        <v>546</v>
      </c>
      <c r="I353" s="696" t="s">
        <v>2545</v>
      </c>
      <c r="J353" s="696" t="s">
        <v>2546</v>
      </c>
      <c r="K353" s="696" t="s">
        <v>2547</v>
      </c>
      <c r="L353" s="699">
        <v>1629.03</v>
      </c>
      <c r="M353" s="699">
        <v>27693.51</v>
      </c>
      <c r="N353" s="696">
        <v>17</v>
      </c>
      <c r="O353" s="700">
        <v>5</v>
      </c>
      <c r="P353" s="699">
        <v>27693.51</v>
      </c>
      <c r="Q353" s="701">
        <v>1</v>
      </c>
      <c r="R353" s="696">
        <v>17</v>
      </c>
      <c r="S353" s="701">
        <v>1</v>
      </c>
      <c r="T353" s="700">
        <v>5</v>
      </c>
      <c r="U353" s="702">
        <v>1</v>
      </c>
    </row>
    <row r="354" spans="1:21" ht="14.4" customHeight="1" x14ac:dyDescent="0.3">
      <c r="A354" s="695">
        <v>7</v>
      </c>
      <c r="B354" s="696" t="s">
        <v>1919</v>
      </c>
      <c r="C354" s="696">
        <v>89301074</v>
      </c>
      <c r="D354" s="697" t="s">
        <v>3083</v>
      </c>
      <c r="E354" s="698" t="s">
        <v>2084</v>
      </c>
      <c r="F354" s="696" t="s">
        <v>2067</v>
      </c>
      <c r="G354" s="696" t="s">
        <v>2330</v>
      </c>
      <c r="H354" s="696" t="s">
        <v>546</v>
      </c>
      <c r="I354" s="696" t="s">
        <v>2545</v>
      </c>
      <c r="J354" s="696" t="s">
        <v>2546</v>
      </c>
      <c r="K354" s="696" t="s">
        <v>2547</v>
      </c>
      <c r="L354" s="699">
        <v>1030.1500000000001</v>
      </c>
      <c r="M354" s="699">
        <v>6180.9000000000005</v>
      </c>
      <c r="N354" s="696">
        <v>6</v>
      </c>
      <c r="O354" s="700">
        <v>1</v>
      </c>
      <c r="P354" s="699">
        <v>6180.9000000000005</v>
      </c>
      <c r="Q354" s="701">
        <v>1</v>
      </c>
      <c r="R354" s="696">
        <v>6</v>
      </c>
      <c r="S354" s="701">
        <v>1</v>
      </c>
      <c r="T354" s="700">
        <v>1</v>
      </c>
      <c r="U354" s="702">
        <v>1</v>
      </c>
    </row>
    <row r="355" spans="1:21" ht="14.4" customHeight="1" x14ac:dyDescent="0.3">
      <c r="A355" s="695">
        <v>7</v>
      </c>
      <c r="B355" s="696" t="s">
        <v>1919</v>
      </c>
      <c r="C355" s="696">
        <v>89301074</v>
      </c>
      <c r="D355" s="697" t="s">
        <v>3083</v>
      </c>
      <c r="E355" s="698" t="s">
        <v>2084</v>
      </c>
      <c r="F355" s="696" t="s">
        <v>2067</v>
      </c>
      <c r="G355" s="696" t="s">
        <v>2330</v>
      </c>
      <c r="H355" s="696" t="s">
        <v>546</v>
      </c>
      <c r="I355" s="696" t="s">
        <v>2732</v>
      </c>
      <c r="J355" s="696" t="s">
        <v>2733</v>
      </c>
      <c r="K355" s="696" t="s">
        <v>2734</v>
      </c>
      <c r="L355" s="699">
        <v>1063.3900000000001</v>
      </c>
      <c r="M355" s="699">
        <v>2126.7800000000002</v>
      </c>
      <c r="N355" s="696">
        <v>2</v>
      </c>
      <c r="O355" s="700">
        <v>1</v>
      </c>
      <c r="P355" s="699">
        <v>2126.7800000000002</v>
      </c>
      <c r="Q355" s="701">
        <v>1</v>
      </c>
      <c r="R355" s="696">
        <v>2</v>
      </c>
      <c r="S355" s="701">
        <v>1</v>
      </c>
      <c r="T355" s="700">
        <v>1</v>
      </c>
      <c r="U355" s="702">
        <v>1</v>
      </c>
    </row>
    <row r="356" spans="1:21" ht="14.4" customHeight="1" x14ac:dyDescent="0.3">
      <c r="A356" s="695">
        <v>7</v>
      </c>
      <c r="B356" s="696" t="s">
        <v>1919</v>
      </c>
      <c r="C356" s="696">
        <v>89301074</v>
      </c>
      <c r="D356" s="697" t="s">
        <v>3083</v>
      </c>
      <c r="E356" s="698" t="s">
        <v>2084</v>
      </c>
      <c r="F356" s="696" t="s">
        <v>2067</v>
      </c>
      <c r="G356" s="696" t="s">
        <v>2330</v>
      </c>
      <c r="H356" s="696" t="s">
        <v>546</v>
      </c>
      <c r="I356" s="696" t="s">
        <v>2832</v>
      </c>
      <c r="J356" s="696" t="s">
        <v>2833</v>
      </c>
      <c r="K356" s="696" t="s">
        <v>2834</v>
      </c>
      <c r="L356" s="699">
        <v>1675.86</v>
      </c>
      <c r="M356" s="699">
        <v>10055.16</v>
      </c>
      <c r="N356" s="696">
        <v>6</v>
      </c>
      <c r="O356" s="700">
        <v>1</v>
      </c>
      <c r="P356" s="699">
        <v>10055.16</v>
      </c>
      <c r="Q356" s="701">
        <v>1</v>
      </c>
      <c r="R356" s="696">
        <v>6</v>
      </c>
      <c r="S356" s="701">
        <v>1</v>
      </c>
      <c r="T356" s="700">
        <v>1</v>
      </c>
      <c r="U356" s="702">
        <v>1</v>
      </c>
    </row>
    <row r="357" spans="1:21" ht="14.4" customHeight="1" x14ac:dyDescent="0.3">
      <c r="A357" s="695">
        <v>7</v>
      </c>
      <c r="B357" s="696" t="s">
        <v>1919</v>
      </c>
      <c r="C357" s="696">
        <v>89301074</v>
      </c>
      <c r="D357" s="697" t="s">
        <v>3083</v>
      </c>
      <c r="E357" s="698" t="s">
        <v>2084</v>
      </c>
      <c r="F357" s="696" t="s">
        <v>2067</v>
      </c>
      <c r="G357" s="696" t="s">
        <v>2330</v>
      </c>
      <c r="H357" s="696" t="s">
        <v>546</v>
      </c>
      <c r="I357" s="696" t="s">
        <v>2835</v>
      </c>
      <c r="J357" s="696" t="s">
        <v>2836</v>
      </c>
      <c r="K357" s="696" t="s">
        <v>2837</v>
      </c>
      <c r="L357" s="699">
        <v>2787.72</v>
      </c>
      <c r="M357" s="699">
        <v>16726.32</v>
      </c>
      <c r="N357" s="696">
        <v>6</v>
      </c>
      <c r="O357" s="700">
        <v>1</v>
      </c>
      <c r="P357" s="699"/>
      <c r="Q357" s="701">
        <v>0</v>
      </c>
      <c r="R357" s="696"/>
      <c r="S357" s="701">
        <v>0</v>
      </c>
      <c r="T357" s="700"/>
      <c r="U357" s="702">
        <v>0</v>
      </c>
    </row>
    <row r="358" spans="1:21" ht="14.4" customHeight="1" x14ac:dyDescent="0.3">
      <c r="A358" s="695">
        <v>7</v>
      </c>
      <c r="B358" s="696" t="s">
        <v>1919</v>
      </c>
      <c r="C358" s="696">
        <v>89301074</v>
      </c>
      <c r="D358" s="697" t="s">
        <v>3083</v>
      </c>
      <c r="E358" s="698" t="s">
        <v>2084</v>
      </c>
      <c r="F358" s="696" t="s">
        <v>2067</v>
      </c>
      <c r="G358" s="696" t="s">
        <v>2330</v>
      </c>
      <c r="H358" s="696" t="s">
        <v>546</v>
      </c>
      <c r="I358" s="696" t="s">
        <v>2838</v>
      </c>
      <c r="J358" s="696" t="s">
        <v>2839</v>
      </c>
      <c r="K358" s="696" t="s">
        <v>2840</v>
      </c>
      <c r="L358" s="699">
        <v>0</v>
      </c>
      <c r="M358" s="699">
        <v>0</v>
      </c>
      <c r="N358" s="696">
        <v>3</v>
      </c>
      <c r="O358" s="700">
        <v>1</v>
      </c>
      <c r="P358" s="699"/>
      <c r="Q358" s="701"/>
      <c r="R358" s="696"/>
      <c r="S358" s="701">
        <v>0</v>
      </c>
      <c r="T358" s="700"/>
      <c r="U358" s="702">
        <v>0</v>
      </c>
    </row>
    <row r="359" spans="1:21" ht="14.4" customHeight="1" x14ac:dyDescent="0.3">
      <c r="A359" s="695">
        <v>7</v>
      </c>
      <c r="B359" s="696" t="s">
        <v>1919</v>
      </c>
      <c r="C359" s="696">
        <v>89301074</v>
      </c>
      <c r="D359" s="697" t="s">
        <v>3083</v>
      </c>
      <c r="E359" s="698" t="s">
        <v>2084</v>
      </c>
      <c r="F359" s="696" t="s">
        <v>2067</v>
      </c>
      <c r="G359" s="696" t="s">
        <v>2330</v>
      </c>
      <c r="H359" s="696" t="s">
        <v>546</v>
      </c>
      <c r="I359" s="696" t="s">
        <v>2841</v>
      </c>
      <c r="J359" s="696" t="s">
        <v>2842</v>
      </c>
      <c r="K359" s="696" t="s">
        <v>2843</v>
      </c>
      <c r="L359" s="699">
        <v>0</v>
      </c>
      <c r="M359" s="699">
        <v>0</v>
      </c>
      <c r="N359" s="696">
        <v>1</v>
      </c>
      <c r="O359" s="700">
        <v>1</v>
      </c>
      <c r="P359" s="699">
        <v>0</v>
      </c>
      <c r="Q359" s="701"/>
      <c r="R359" s="696">
        <v>1</v>
      </c>
      <c r="S359" s="701">
        <v>1</v>
      </c>
      <c r="T359" s="700">
        <v>1</v>
      </c>
      <c r="U359" s="702">
        <v>1</v>
      </c>
    </row>
    <row r="360" spans="1:21" ht="14.4" customHeight="1" x14ac:dyDescent="0.3">
      <c r="A360" s="695">
        <v>7</v>
      </c>
      <c r="B360" s="696" t="s">
        <v>1919</v>
      </c>
      <c r="C360" s="696">
        <v>89301074</v>
      </c>
      <c r="D360" s="697" t="s">
        <v>3083</v>
      </c>
      <c r="E360" s="698" t="s">
        <v>2084</v>
      </c>
      <c r="F360" s="696" t="s">
        <v>2067</v>
      </c>
      <c r="G360" s="696" t="s">
        <v>2557</v>
      </c>
      <c r="H360" s="696" t="s">
        <v>546</v>
      </c>
      <c r="I360" s="696" t="s">
        <v>2844</v>
      </c>
      <c r="J360" s="696" t="s">
        <v>2845</v>
      </c>
      <c r="K360" s="696" t="s">
        <v>2846</v>
      </c>
      <c r="L360" s="699">
        <v>999.6</v>
      </c>
      <c r="M360" s="699">
        <v>3998.4</v>
      </c>
      <c r="N360" s="696">
        <v>4</v>
      </c>
      <c r="O360" s="700">
        <v>1</v>
      </c>
      <c r="P360" s="699">
        <v>1999.2</v>
      </c>
      <c r="Q360" s="701">
        <v>0.5</v>
      </c>
      <c r="R360" s="696">
        <v>2</v>
      </c>
      <c r="S360" s="701">
        <v>0.5</v>
      </c>
      <c r="T360" s="700">
        <v>0.5</v>
      </c>
      <c r="U360" s="702">
        <v>0.5</v>
      </c>
    </row>
    <row r="361" spans="1:21" ht="14.4" customHeight="1" x14ac:dyDescent="0.3">
      <c r="A361" s="695">
        <v>7</v>
      </c>
      <c r="B361" s="696" t="s">
        <v>1919</v>
      </c>
      <c r="C361" s="696">
        <v>89301074</v>
      </c>
      <c r="D361" s="697" t="s">
        <v>3083</v>
      </c>
      <c r="E361" s="698" t="s">
        <v>2084</v>
      </c>
      <c r="F361" s="696" t="s">
        <v>2067</v>
      </c>
      <c r="G361" s="696" t="s">
        <v>2557</v>
      </c>
      <c r="H361" s="696" t="s">
        <v>546</v>
      </c>
      <c r="I361" s="696" t="s">
        <v>2847</v>
      </c>
      <c r="J361" s="696" t="s">
        <v>2848</v>
      </c>
      <c r="K361" s="696" t="s">
        <v>2565</v>
      </c>
      <c r="L361" s="699">
        <v>887.05</v>
      </c>
      <c r="M361" s="699">
        <v>2661.1499999999996</v>
      </c>
      <c r="N361" s="696">
        <v>3</v>
      </c>
      <c r="O361" s="700">
        <v>1</v>
      </c>
      <c r="P361" s="699"/>
      <c r="Q361" s="701">
        <v>0</v>
      </c>
      <c r="R361" s="696"/>
      <c r="S361" s="701">
        <v>0</v>
      </c>
      <c r="T361" s="700"/>
      <c r="U361" s="702">
        <v>0</v>
      </c>
    </row>
    <row r="362" spans="1:21" ht="14.4" customHeight="1" x14ac:dyDescent="0.3">
      <c r="A362" s="695">
        <v>7</v>
      </c>
      <c r="B362" s="696" t="s">
        <v>1919</v>
      </c>
      <c r="C362" s="696">
        <v>89301074</v>
      </c>
      <c r="D362" s="697" t="s">
        <v>3083</v>
      </c>
      <c r="E362" s="698" t="s">
        <v>2084</v>
      </c>
      <c r="F362" s="696" t="s">
        <v>2067</v>
      </c>
      <c r="G362" s="696" t="s">
        <v>2557</v>
      </c>
      <c r="H362" s="696" t="s">
        <v>1391</v>
      </c>
      <c r="I362" s="696" t="s">
        <v>2737</v>
      </c>
      <c r="J362" s="696" t="s">
        <v>2738</v>
      </c>
      <c r="K362" s="696" t="s">
        <v>2739</v>
      </c>
      <c r="L362" s="699">
        <v>561.54</v>
      </c>
      <c r="M362" s="699">
        <v>2246.16</v>
      </c>
      <c r="N362" s="696">
        <v>4</v>
      </c>
      <c r="O362" s="700">
        <v>1.5</v>
      </c>
      <c r="P362" s="699">
        <v>561.54</v>
      </c>
      <c r="Q362" s="701">
        <v>0.25</v>
      </c>
      <c r="R362" s="696">
        <v>1</v>
      </c>
      <c r="S362" s="701">
        <v>0.25</v>
      </c>
      <c r="T362" s="700"/>
      <c r="U362" s="702">
        <v>0</v>
      </c>
    </row>
    <row r="363" spans="1:21" ht="14.4" customHeight="1" x14ac:dyDescent="0.3">
      <c r="A363" s="695">
        <v>7</v>
      </c>
      <c r="B363" s="696" t="s">
        <v>1919</v>
      </c>
      <c r="C363" s="696">
        <v>89301074</v>
      </c>
      <c r="D363" s="697" t="s">
        <v>3083</v>
      </c>
      <c r="E363" s="698" t="s">
        <v>2084</v>
      </c>
      <c r="F363" s="696" t="s">
        <v>2067</v>
      </c>
      <c r="G363" s="696" t="s">
        <v>2557</v>
      </c>
      <c r="H363" s="696" t="s">
        <v>1391</v>
      </c>
      <c r="I363" s="696" t="s">
        <v>2561</v>
      </c>
      <c r="J363" s="696" t="s">
        <v>2562</v>
      </c>
      <c r="K363" s="696" t="s">
        <v>2563</v>
      </c>
      <c r="L363" s="699">
        <v>443.52</v>
      </c>
      <c r="M363" s="699">
        <v>887.04</v>
      </c>
      <c r="N363" s="696">
        <v>2</v>
      </c>
      <c r="O363" s="700">
        <v>0.5</v>
      </c>
      <c r="P363" s="699">
        <v>887.04</v>
      </c>
      <c r="Q363" s="701">
        <v>1</v>
      </c>
      <c r="R363" s="696">
        <v>2</v>
      </c>
      <c r="S363" s="701">
        <v>1</v>
      </c>
      <c r="T363" s="700">
        <v>0.5</v>
      </c>
      <c r="U363" s="702">
        <v>1</v>
      </c>
    </row>
    <row r="364" spans="1:21" ht="14.4" customHeight="1" x14ac:dyDescent="0.3">
      <c r="A364" s="695">
        <v>7</v>
      </c>
      <c r="B364" s="696" t="s">
        <v>1919</v>
      </c>
      <c r="C364" s="696">
        <v>89301074</v>
      </c>
      <c r="D364" s="697" t="s">
        <v>3083</v>
      </c>
      <c r="E364" s="698" t="s">
        <v>2084</v>
      </c>
      <c r="F364" s="696" t="s">
        <v>2067</v>
      </c>
      <c r="G364" s="696" t="s">
        <v>2557</v>
      </c>
      <c r="H364" s="696" t="s">
        <v>1391</v>
      </c>
      <c r="I364" s="696" t="s">
        <v>2564</v>
      </c>
      <c r="J364" s="696" t="s">
        <v>2562</v>
      </c>
      <c r="K364" s="696" t="s">
        <v>2565</v>
      </c>
      <c r="L364" s="699">
        <v>887.05</v>
      </c>
      <c r="M364" s="699">
        <v>28385.599999999999</v>
      </c>
      <c r="N364" s="696">
        <v>32</v>
      </c>
      <c r="O364" s="700">
        <v>12</v>
      </c>
      <c r="P364" s="699">
        <v>9757.5499999999993</v>
      </c>
      <c r="Q364" s="701">
        <v>0.34375</v>
      </c>
      <c r="R364" s="696">
        <v>11</v>
      </c>
      <c r="S364" s="701">
        <v>0.34375</v>
      </c>
      <c r="T364" s="700">
        <v>5</v>
      </c>
      <c r="U364" s="702">
        <v>0.41666666666666669</v>
      </c>
    </row>
    <row r="365" spans="1:21" ht="14.4" customHeight="1" x14ac:dyDescent="0.3">
      <c r="A365" s="695">
        <v>7</v>
      </c>
      <c r="B365" s="696" t="s">
        <v>1919</v>
      </c>
      <c r="C365" s="696">
        <v>89301074</v>
      </c>
      <c r="D365" s="697" t="s">
        <v>3083</v>
      </c>
      <c r="E365" s="698" t="s">
        <v>2084</v>
      </c>
      <c r="F365" s="696" t="s">
        <v>2067</v>
      </c>
      <c r="G365" s="696" t="s">
        <v>2557</v>
      </c>
      <c r="H365" s="696" t="s">
        <v>1391</v>
      </c>
      <c r="I365" s="696" t="s">
        <v>2849</v>
      </c>
      <c r="J365" s="696" t="s">
        <v>2850</v>
      </c>
      <c r="K365" s="696" t="s">
        <v>2851</v>
      </c>
      <c r="L365" s="699">
        <v>499.8</v>
      </c>
      <c r="M365" s="699">
        <v>1999.2</v>
      </c>
      <c r="N365" s="696">
        <v>4</v>
      </c>
      <c r="O365" s="700">
        <v>1</v>
      </c>
      <c r="P365" s="699"/>
      <c r="Q365" s="701">
        <v>0</v>
      </c>
      <c r="R365" s="696"/>
      <c r="S365" s="701">
        <v>0</v>
      </c>
      <c r="T365" s="700"/>
      <c r="U365" s="702">
        <v>0</v>
      </c>
    </row>
    <row r="366" spans="1:21" ht="14.4" customHeight="1" x14ac:dyDescent="0.3">
      <c r="A366" s="695">
        <v>7</v>
      </c>
      <c r="B366" s="696" t="s">
        <v>1919</v>
      </c>
      <c r="C366" s="696">
        <v>89301074</v>
      </c>
      <c r="D366" s="697" t="s">
        <v>3083</v>
      </c>
      <c r="E366" s="698" t="s">
        <v>2084</v>
      </c>
      <c r="F366" s="696" t="s">
        <v>2067</v>
      </c>
      <c r="G366" s="696" t="s">
        <v>2557</v>
      </c>
      <c r="H366" s="696" t="s">
        <v>546</v>
      </c>
      <c r="I366" s="696" t="s">
        <v>2852</v>
      </c>
      <c r="J366" s="696" t="s">
        <v>2853</v>
      </c>
      <c r="K366" s="696" t="s">
        <v>2854</v>
      </c>
      <c r="L366" s="699">
        <v>0</v>
      </c>
      <c r="M366" s="699">
        <v>0</v>
      </c>
      <c r="N366" s="696">
        <v>2</v>
      </c>
      <c r="O366" s="700">
        <v>0.5</v>
      </c>
      <c r="P366" s="699"/>
      <c r="Q366" s="701"/>
      <c r="R366" s="696"/>
      <c r="S366" s="701">
        <v>0</v>
      </c>
      <c r="T366" s="700"/>
      <c r="U366" s="702">
        <v>0</v>
      </c>
    </row>
    <row r="367" spans="1:21" ht="14.4" customHeight="1" x14ac:dyDescent="0.3">
      <c r="A367" s="695">
        <v>7</v>
      </c>
      <c r="B367" s="696" t="s">
        <v>1919</v>
      </c>
      <c r="C367" s="696">
        <v>89301074</v>
      </c>
      <c r="D367" s="697" t="s">
        <v>3083</v>
      </c>
      <c r="E367" s="698" t="s">
        <v>2084</v>
      </c>
      <c r="F367" s="696" t="s">
        <v>2067</v>
      </c>
      <c r="G367" s="696" t="s">
        <v>2855</v>
      </c>
      <c r="H367" s="696" t="s">
        <v>546</v>
      </c>
      <c r="I367" s="696" t="s">
        <v>753</v>
      </c>
      <c r="J367" s="696" t="s">
        <v>754</v>
      </c>
      <c r="K367" s="696" t="s">
        <v>2856</v>
      </c>
      <c r="L367" s="699">
        <v>163.9</v>
      </c>
      <c r="M367" s="699">
        <v>327.8</v>
      </c>
      <c r="N367" s="696">
        <v>2</v>
      </c>
      <c r="O367" s="700">
        <v>1</v>
      </c>
      <c r="P367" s="699">
        <v>327.8</v>
      </c>
      <c r="Q367" s="701">
        <v>1</v>
      </c>
      <c r="R367" s="696">
        <v>2</v>
      </c>
      <c r="S367" s="701">
        <v>1</v>
      </c>
      <c r="T367" s="700">
        <v>1</v>
      </c>
      <c r="U367" s="702">
        <v>1</v>
      </c>
    </row>
    <row r="368" spans="1:21" ht="14.4" customHeight="1" x14ac:dyDescent="0.3">
      <c r="A368" s="695">
        <v>7</v>
      </c>
      <c r="B368" s="696" t="s">
        <v>1919</v>
      </c>
      <c r="C368" s="696">
        <v>89301074</v>
      </c>
      <c r="D368" s="697" t="s">
        <v>3083</v>
      </c>
      <c r="E368" s="698" t="s">
        <v>2084</v>
      </c>
      <c r="F368" s="696" t="s">
        <v>2067</v>
      </c>
      <c r="G368" s="696" t="s">
        <v>2740</v>
      </c>
      <c r="H368" s="696" t="s">
        <v>546</v>
      </c>
      <c r="I368" s="696" t="s">
        <v>2741</v>
      </c>
      <c r="J368" s="696" t="s">
        <v>2742</v>
      </c>
      <c r="K368" s="696" t="s">
        <v>732</v>
      </c>
      <c r="L368" s="699">
        <v>33.36</v>
      </c>
      <c r="M368" s="699">
        <v>166.8</v>
      </c>
      <c r="N368" s="696">
        <v>5</v>
      </c>
      <c r="O368" s="700">
        <v>3.5</v>
      </c>
      <c r="P368" s="699">
        <v>66.72</v>
      </c>
      <c r="Q368" s="701">
        <v>0.39999999999999997</v>
      </c>
      <c r="R368" s="696">
        <v>2</v>
      </c>
      <c r="S368" s="701">
        <v>0.4</v>
      </c>
      <c r="T368" s="700">
        <v>0.5</v>
      </c>
      <c r="U368" s="702">
        <v>0.14285714285714285</v>
      </c>
    </row>
    <row r="369" spans="1:21" ht="14.4" customHeight="1" x14ac:dyDescent="0.3">
      <c r="A369" s="695">
        <v>7</v>
      </c>
      <c r="B369" s="696" t="s">
        <v>1919</v>
      </c>
      <c r="C369" s="696">
        <v>89301074</v>
      </c>
      <c r="D369" s="697" t="s">
        <v>3083</v>
      </c>
      <c r="E369" s="698" t="s">
        <v>2084</v>
      </c>
      <c r="F369" s="696" t="s">
        <v>2067</v>
      </c>
      <c r="G369" s="696" t="s">
        <v>2223</v>
      </c>
      <c r="H369" s="696" t="s">
        <v>546</v>
      </c>
      <c r="I369" s="696" t="s">
        <v>2743</v>
      </c>
      <c r="J369" s="696" t="s">
        <v>2744</v>
      </c>
      <c r="K369" s="696" t="s">
        <v>2226</v>
      </c>
      <c r="L369" s="699">
        <v>86.16</v>
      </c>
      <c r="M369" s="699">
        <v>172.32</v>
      </c>
      <c r="N369" s="696">
        <v>2</v>
      </c>
      <c r="O369" s="700">
        <v>1.5</v>
      </c>
      <c r="P369" s="699">
        <v>172.32</v>
      </c>
      <c r="Q369" s="701">
        <v>1</v>
      </c>
      <c r="R369" s="696">
        <v>2</v>
      </c>
      <c r="S369" s="701">
        <v>1</v>
      </c>
      <c r="T369" s="700">
        <v>1.5</v>
      </c>
      <c r="U369" s="702">
        <v>1</v>
      </c>
    </row>
    <row r="370" spans="1:21" ht="14.4" customHeight="1" x14ac:dyDescent="0.3">
      <c r="A370" s="695">
        <v>7</v>
      </c>
      <c r="B370" s="696" t="s">
        <v>1919</v>
      </c>
      <c r="C370" s="696">
        <v>89301074</v>
      </c>
      <c r="D370" s="697" t="s">
        <v>3083</v>
      </c>
      <c r="E370" s="698" t="s">
        <v>2084</v>
      </c>
      <c r="F370" s="696" t="s">
        <v>2067</v>
      </c>
      <c r="G370" s="696" t="s">
        <v>2223</v>
      </c>
      <c r="H370" s="696" t="s">
        <v>546</v>
      </c>
      <c r="I370" s="696" t="s">
        <v>2857</v>
      </c>
      <c r="J370" s="696" t="s">
        <v>2744</v>
      </c>
      <c r="K370" s="696" t="s">
        <v>2149</v>
      </c>
      <c r="L370" s="699">
        <v>0</v>
      </c>
      <c r="M370" s="699">
        <v>0</v>
      </c>
      <c r="N370" s="696">
        <v>1</v>
      </c>
      <c r="O370" s="700">
        <v>0.5</v>
      </c>
      <c r="P370" s="699"/>
      <c r="Q370" s="701"/>
      <c r="R370" s="696"/>
      <c r="S370" s="701">
        <v>0</v>
      </c>
      <c r="T370" s="700"/>
      <c r="U370" s="702">
        <v>0</v>
      </c>
    </row>
    <row r="371" spans="1:21" ht="14.4" customHeight="1" x14ac:dyDescent="0.3">
      <c r="A371" s="695">
        <v>7</v>
      </c>
      <c r="B371" s="696" t="s">
        <v>1919</v>
      </c>
      <c r="C371" s="696">
        <v>89301074</v>
      </c>
      <c r="D371" s="697" t="s">
        <v>3083</v>
      </c>
      <c r="E371" s="698" t="s">
        <v>2084</v>
      </c>
      <c r="F371" s="696" t="s">
        <v>2067</v>
      </c>
      <c r="G371" s="696" t="s">
        <v>2566</v>
      </c>
      <c r="H371" s="696" t="s">
        <v>546</v>
      </c>
      <c r="I371" s="696" t="s">
        <v>2745</v>
      </c>
      <c r="J371" s="696" t="s">
        <v>2746</v>
      </c>
      <c r="K371" s="696" t="s">
        <v>2747</v>
      </c>
      <c r="L371" s="699">
        <v>305.12</v>
      </c>
      <c r="M371" s="699">
        <v>305.12</v>
      </c>
      <c r="N371" s="696">
        <v>1</v>
      </c>
      <c r="O371" s="700"/>
      <c r="P371" s="699"/>
      <c r="Q371" s="701">
        <v>0</v>
      </c>
      <c r="R371" s="696"/>
      <c r="S371" s="701">
        <v>0</v>
      </c>
      <c r="T371" s="700"/>
      <c r="U371" s="702"/>
    </row>
    <row r="372" spans="1:21" ht="14.4" customHeight="1" x14ac:dyDescent="0.3">
      <c r="A372" s="695">
        <v>7</v>
      </c>
      <c r="B372" s="696" t="s">
        <v>1919</v>
      </c>
      <c r="C372" s="696">
        <v>89301074</v>
      </c>
      <c r="D372" s="697" t="s">
        <v>3083</v>
      </c>
      <c r="E372" s="698" t="s">
        <v>2084</v>
      </c>
      <c r="F372" s="696" t="s">
        <v>2067</v>
      </c>
      <c r="G372" s="696" t="s">
        <v>2566</v>
      </c>
      <c r="H372" s="696" t="s">
        <v>546</v>
      </c>
      <c r="I372" s="696" t="s">
        <v>2751</v>
      </c>
      <c r="J372" s="696" t="s">
        <v>2752</v>
      </c>
      <c r="K372" s="696" t="s">
        <v>2753</v>
      </c>
      <c r="L372" s="699">
        <v>474.91</v>
      </c>
      <c r="M372" s="699">
        <v>474.91</v>
      </c>
      <c r="N372" s="696">
        <v>1</v>
      </c>
      <c r="O372" s="700">
        <v>1</v>
      </c>
      <c r="P372" s="699">
        <v>474.91</v>
      </c>
      <c r="Q372" s="701">
        <v>1</v>
      </c>
      <c r="R372" s="696">
        <v>1</v>
      </c>
      <c r="S372" s="701">
        <v>1</v>
      </c>
      <c r="T372" s="700">
        <v>1</v>
      </c>
      <c r="U372" s="702">
        <v>1</v>
      </c>
    </row>
    <row r="373" spans="1:21" ht="14.4" customHeight="1" x14ac:dyDescent="0.3">
      <c r="A373" s="695">
        <v>7</v>
      </c>
      <c r="B373" s="696" t="s">
        <v>1919</v>
      </c>
      <c r="C373" s="696">
        <v>89301074</v>
      </c>
      <c r="D373" s="697" t="s">
        <v>3083</v>
      </c>
      <c r="E373" s="698" t="s">
        <v>2084</v>
      </c>
      <c r="F373" s="696" t="s">
        <v>2067</v>
      </c>
      <c r="G373" s="696" t="s">
        <v>2566</v>
      </c>
      <c r="H373" s="696" t="s">
        <v>546</v>
      </c>
      <c r="I373" s="696" t="s">
        <v>2858</v>
      </c>
      <c r="J373" s="696" t="s">
        <v>2568</v>
      </c>
      <c r="K373" s="696" t="s">
        <v>2859</v>
      </c>
      <c r="L373" s="699">
        <v>1753.54</v>
      </c>
      <c r="M373" s="699">
        <v>10521.24</v>
      </c>
      <c r="N373" s="696">
        <v>6</v>
      </c>
      <c r="O373" s="700">
        <v>3</v>
      </c>
      <c r="P373" s="699">
        <v>5260.62</v>
      </c>
      <c r="Q373" s="701">
        <v>0.5</v>
      </c>
      <c r="R373" s="696">
        <v>3</v>
      </c>
      <c r="S373" s="701">
        <v>0.5</v>
      </c>
      <c r="T373" s="700">
        <v>2</v>
      </c>
      <c r="U373" s="702">
        <v>0.66666666666666663</v>
      </c>
    </row>
    <row r="374" spans="1:21" ht="14.4" customHeight="1" x14ac:dyDescent="0.3">
      <c r="A374" s="695">
        <v>7</v>
      </c>
      <c r="B374" s="696" t="s">
        <v>1919</v>
      </c>
      <c r="C374" s="696">
        <v>89301074</v>
      </c>
      <c r="D374" s="697" t="s">
        <v>3083</v>
      </c>
      <c r="E374" s="698" t="s">
        <v>2084</v>
      </c>
      <c r="F374" s="696" t="s">
        <v>2067</v>
      </c>
      <c r="G374" s="696" t="s">
        <v>2760</v>
      </c>
      <c r="H374" s="696" t="s">
        <v>546</v>
      </c>
      <c r="I374" s="696" t="s">
        <v>1101</v>
      </c>
      <c r="J374" s="696" t="s">
        <v>1102</v>
      </c>
      <c r="K374" s="696" t="s">
        <v>2860</v>
      </c>
      <c r="L374" s="699">
        <v>31.84</v>
      </c>
      <c r="M374" s="699">
        <v>31.84</v>
      </c>
      <c r="N374" s="696">
        <v>1</v>
      </c>
      <c r="O374" s="700">
        <v>0.5</v>
      </c>
      <c r="P374" s="699">
        <v>31.84</v>
      </c>
      <c r="Q374" s="701">
        <v>1</v>
      </c>
      <c r="R374" s="696">
        <v>1</v>
      </c>
      <c r="S374" s="701">
        <v>1</v>
      </c>
      <c r="T374" s="700">
        <v>0.5</v>
      </c>
      <c r="U374" s="702">
        <v>1</v>
      </c>
    </row>
    <row r="375" spans="1:21" ht="14.4" customHeight="1" x14ac:dyDescent="0.3">
      <c r="A375" s="695">
        <v>7</v>
      </c>
      <c r="B375" s="696" t="s">
        <v>1919</v>
      </c>
      <c r="C375" s="696">
        <v>89301074</v>
      </c>
      <c r="D375" s="697" t="s">
        <v>3083</v>
      </c>
      <c r="E375" s="698" t="s">
        <v>2084</v>
      </c>
      <c r="F375" s="696" t="s">
        <v>2067</v>
      </c>
      <c r="G375" s="696" t="s">
        <v>2760</v>
      </c>
      <c r="H375" s="696" t="s">
        <v>546</v>
      </c>
      <c r="I375" s="696" t="s">
        <v>937</v>
      </c>
      <c r="J375" s="696" t="s">
        <v>938</v>
      </c>
      <c r="K375" s="696" t="s">
        <v>2761</v>
      </c>
      <c r="L375" s="699">
        <v>63.67</v>
      </c>
      <c r="M375" s="699">
        <v>127.34</v>
      </c>
      <c r="N375" s="696">
        <v>2</v>
      </c>
      <c r="O375" s="700">
        <v>1.5</v>
      </c>
      <c r="P375" s="699">
        <v>63.67</v>
      </c>
      <c r="Q375" s="701">
        <v>0.5</v>
      </c>
      <c r="R375" s="696">
        <v>1</v>
      </c>
      <c r="S375" s="701">
        <v>0.5</v>
      </c>
      <c r="T375" s="700">
        <v>0.5</v>
      </c>
      <c r="U375" s="702">
        <v>0.33333333333333331</v>
      </c>
    </row>
    <row r="376" spans="1:21" ht="14.4" customHeight="1" x14ac:dyDescent="0.3">
      <c r="A376" s="695">
        <v>7</v>
      </c>
      <c r="B376" s="696" t="s">
        <v>1919</v>
      </c>
      <c r="C376" s="696">
        <v>89301074</v>
      </c>
      <c r="D376" s="697" t="s">
        <v>3083</v>
      </c>
      <c r="E376" s="698" t="s">
        <v>2084</v>
      </c>
      <c r="F376" s="696" t="s">
        <v>2067</v>
      </c>
      <c r="G376" s="696" t="s">
        <v>2861</v>
      </c>
      <c r="H376" s="696" t="s">
        <v>546</v>
      </c>
      <c r="I376" s="696" t="s">
        <v>2862</v>
      </c>
      <c r="J376" s="696" t="s">
        <v>1881</v>
      </c>
      <c r="K376" s="696" t="s">
        <v>2863</v>
      </c>
      <c r="L376" s="699">
        <v>26.17</v>
      </c>
      <c r="M376" s="699">
        <v>52.34</v>
      </c>
      <c r="N376" s="696">
        <v>2</v>
      </c>
      <c r="O376" s="700">
        <v>0.5</v>
      </c>
      <c r="P376" s="699"/>
      <c r="Q376" s="701">
        <v>0</v>
      </c>
      <c r="R376" s="696"/>
      <c r="S376" s="701">
        <v>0</v>
      </c>
      <c r="T376" s="700"/>
      <c r="U376" s="702">
        <v>0</v>
      </c>
    </row>
    <row r="377" spans="1:21" ht="14.4" customHeight="1" x14ac:dyDescent="0.3">
      <c r="A377" s="695">
        <v>7</v>
      </c>
      <c r="B377" s="696" t="s">
        <v>1919</v>
      </c>
      <c r="C377" s="696">
        <v>89301074</v>
      </c>
      <c r="D377" s="697" t="s">
        <v>3083</v>
      </c>
      <c r="E377" s="698" t="s">
        <v>2084</v>
      </c>
      <c r="F377" s="696" t="s">
        <v>2067</v>
      </c>
      <c r="G377" s="696" t="s">
        <v>2570</v>
      </c>
      <c r="H377" s="696" t="s">
        <v>546</v>
      </c>
      <c r="I377" s="696" t="s">
        <v>2762</v>
      </c>
      <c r="J377" s="696" t="s">
        <v>2763</v>
      </c>
      <c r="K377" s="696" t="s">
        <v>2764</v>
      </c>
      <c r="L377" s="699">
        <v>71.2</v>
      </c>
      <c r="M377" s="699">
        <v>142.4</v>
      </c>
      <c r="N377" s="696">
        <v>2</v>
      </c>
      <c r="O377" s="700">
        <v>0.5</v>
      </c>
      <c r="P377" s="699"/>
      <c r="Q377" s="701">
        <v>0</v>
      </c>
      <c r="R377" s="696"/>
      <c r="S377" s="701">
        <v>0</v>
      </c>
      <c r="T377" s="700"/>
      <c r="U377" s="702">
        <v>0</v>
      </c>
    </row>
    <row r="378" spans="1:21" ht="14.4" customHeight="1" x14ac:dyDescent="0.3">
      <c r="A378" s="695">
        <v>7</v>
      </c>
      <c r="B378" s="696" t="s">
        <v>1919</v>
      </c>
      <c r="C378" s="696">
        <v>89301074</v>
      </c>
      <c r="D378" s="697" t="s">
        <v>3083</v>
      </c>
      <c r="E378" s="698" t="s">
        <v>2084</v>
      </c>
      <c r="F378" s="696" t="s">
        <v>2067</v>
      </c>
      <c r="G378" s="696" t="s">
        <v>2570</v>
      </c>
      <c r="H378" s="696" t="s">
        <v>546</v>
      </c>
      <c r="I378" s="696" t="s">
        <v>2571</v>
      </c>
      <c r="J378" s="696" t="s">
        <v>2572</v>
      </c>
      <c r="K378" s="696" t="s">
        <v>2573</v>
      </c>
      <c r="L378" s="699">
        <v>144.01</v>
      </c>
      <c r="M378" s="699">
        <v>288.02</v>
      </c>
      <c r="N378" s="696">
        <v>2</v>
      </c>
      <c r="O378" s="700">
        <v>1</v>
      </c>
      <c r="P378" s="699">
        <v>288.02</v>
      </c>
      <c r="Q378" s="701">
        <v>1</v>
      </c>
      <c r="R378" s="696">
        <v>2</v>
      </c>
      <c r="S378" s="701">
        <v>1</v>
      </c>
      <c r="T378" s="700">
        <v>1</v>
      </c>
      <c r="U378" s="702">
        <v>1</v>
      </c>
    </row>
    <row r="379" spans="1:21" ht="14.4" customHeight="1" x14ac:dyDescent="0.3">
      <c r="A379" s="695">
        <v>7</v>
      </c>
      <c r="B379" s="696" t="s">
        <v>1919</v>
      </c>
      <c r="C379" s="696">
        <v>89301074</v>
      </c>
      <c r="D379" s="697" t="s">
        <v>3083</v>
      </c>
      <c r="E379" s="698" t="s">
        <v>2084</v>
      </c>
      <c r="F379" s="696" t="s">
        <v>2067</v>
      </c>
      <c r="G379" s="696" t="s">
        <v>2574</v>
      </c>
      <c r="H379" s="696" t="s">
        <v>546</v>
      </c>
      <c r="I379" s="696" t="s">
        <v>2864</v>
      </c>
      <c r="J379" s="696" t="s">
        <v>2576</v>
      </c>
      <c r="K379" s="696" t="s">
        <v>2865</v>
      </c>
      <c r="L379" s="699">
        <v>0</v>
      </c>
      <c r="M379" s="699">
        <v>0</v>
      </c>
      <c r="N379" s="696">
        <v>1</v>
      </c>
      <c r="O379" s="700">
        <v>1</v>
      </c>
      <c r="P379" s="699">
        <v>0</v>
      </c>
      <c r="Q379" s="701"/>
      <c r="R379" s="696">
        <v>1</v>
      </c>
      <c r="S379" s="701">
        <v>1</v>
      </c>
      <c r="T379" s="700">
        <v>1</v>
      </c>
      <c r="U379" s="702">
        <v>1</v>
      </c>
    </row>
    <row r="380" spans="1:21" ht="14.4" customHeight="1" x14ac:dyDescent="0.3">
      <c r="A380" s="695">
        <v>7</v>
      </c>
      <c r="B380" s="696" t="s">
        <v>1919</v>
      </c>
      <c r="C380" s="696">
        <v>89301074</v>
      </c>
      <c r="D380" s="697" t="s">
        <v>3083</v>
      </c>
      <c r="E380" s="698" t="s">
        <v>2084</v>
      </c>
      <c r="F380" s="696" t="s">
        <v>2067</v>
      </c>
      <c r="G380" s="696" t="s">
        <v>2866</v>
      </c>
      <c r="H380" s="696" t="s">
        <v>546</v>
      </c>
      <c r="I380" s="696" t="s">
        <v>2867</v>
      </c>
      <c r="J380" s="696" t="s">
        <v>2868</v>
      </c>
      <c r="K380" s="696" t="s">
        <v>2869</v>
      </c>
      <c r="L380" s="699">
        <v>0</v>
      </c>
      <c r="M380" s="699">
        <v>0</v>
      </c>
      <c r="N380" s="696">
        <v>10</v>
      </c>
      <c r="O380" s="700">
        <v>5</v>
      </c>
      <c r="P380" s="699">
        <v>0</v>
      </c>
      <c r="Q380" s="701"/>
      <c r="R380" s="696">
        <v>3</v>
      </c>
      <c r="S380" s="701">
        <v>0.3</v>
      </c>
      <c r="T380" s="700">
        <v>1.5</v>
      </c>
      <c r="U380" s="702">
        <v>0.3</v>
      </c>
    </row>
    <row r="381" spans="1:21" ht="14.4" customHeight="1" x14ac:dyDescent="0.3">
      <c r="A381" s="695">
        <v>7</v>
      </c>
      <c r="B381" s="696" t="s">
        <v>1919</v>
      </c>
      <c r="C381" s="696">
        <v>89301074</v>
      </c>
      <c r="D381" s="697" t="s">
        <v>3083</v>
      </c>
      <c r="E381" s="698" t="s">
        <v>2084</v>
      </c>
      <c r="F381" s="696" t="s">
        <v>2067</v>
      </c>
      <c r="G381" s="696" t="s">
        <v>2866</v>
      </c>
      <c r="H381" s="696" t="s">
        <v>546</v>
      </c>
      <c r="I381" s="696" t="s">
        <v>2870</v>
      </c>
      <c r="J381" s="696" t="s">
        <v>2871</v>
      </c>
      <c r="K381" s="696" t="s">
        <v>2872</v>
      </c>
      <c r="L381" s="699">
        <v>0</v>
      </c>
      <c r="M381" s="699">
        <v>0</v>
      </c>
      <c r="N381" s="696">
        <v>2</v>
      </c>
      <c r="O381" s="700">
        <v>1</v>
      </c>
      <c r="P381" s="699"/>
      <c r="Q381" s="701"/>
      <c r="R381" s="696"/>
      <c r="S381" s="701">
        <v>0</v>
      </c>
      <c r="T381" s="700"/>
      <c r="U381" s="702">
        <v>0</v>
      </c>
    </row>
    <row r="382" spans="1:21" ht="14.4" customHeight="1" x14ac:dyDescent="0.3">
      <c r="A382" s="695">
        <v>7</v>
      </c>
      <c r="B382" s="696" t="s">
        <v>1919</v>
      </c>
      <c r="C382" s="696">
        <v>89301074</v>
      </c>
      <c r="D382" s="697" t="s">
        <v>3083</v>
      </c>
      <c r="E382" s="698" t="s">
        <v>2084</v>
      </c>
      <c r="F382" s="696" t="s">
        <v>2067</v>
      </c>
      <c r="G382" s="696" t="s">
        <v>2229</v>
      </c>
      <c r="H382" s="696" t="s">
        <v>1391</v>
      </c>
      <c r="I382" s="696" t="s">
        <v>2873</v>
      </c>
      <c r="J382" s="696" t="s">
        <v>2874</v>
      </c>
      <c r="K382" s="696" t="s">
        <v>1407</v>
      </c>
      <c r="L382" s="699">
        <v>137.74</v>
      </c>
      <c r="M382" s="699">
        <v>413.22</v>
      </c>
      <c r="N382" s="696">
        <v>3</v>
      </c>
      <c r="O382" s="700">
        <v>0.5</v>
      </c>
      <c r="P382" s="699"/>
      <c r="Q382" s="701">
        <v>0</v>
      </c>
      <c r="R382" s="696"/>
      <c r="S382" s="701">
        <v>0</v>
      </c>
      <c r="T382" s="700"/>
      <c r="U382" s="702">
        <v>0</v>
      </c>
    </row>
    <row r="383" spans="1:21" ht="14.4" customHeight="1" x14ac:dyDescent="0.3">
      <c r="A383" s="695">
        <v>7</v>
      </c>
      <c r="B383" s="696" t="s">
        <v>1919</v>
      </c>
      <c r="C383" s="696">
        <v>89301074</v>
      </c>
      <c r="D383" s="697" t="s">
        <v>3083</v>
      </c>
      <c r="E383" s="698" t="s">
        <v>2084</v>
      </c>
      <c r="F383" s="696" t="s">
        <v>2067</v>
      </c>
      <c r="G383" s="696" t="s">
        <v>2875</v>
      </c>
      <c r="H383" s="696" t="s">
        <v>546</v>
      </c>
      <c r="I383" s="696" t="s">
        <v>2876</v>
      </c>
      <c r="J383" s="696" t="s">
        <v>2877</v>
      </c>
      <c r="K383" s="696" t="s">
        <v>2878</v>
      </c>
      <c r="L383" s="699">
        <v>1638.59</v>
      </c>
      <c r="M383" s="699">
        <v>16385.899999999998</v>
      </c>
      <c r="N383" s="696">
        <v>10</v>
      </c>
      <c r="O383" s="700">
        <v>2</v>
      </c>
      <c r="P383" s="699"/>
      <c r="Q383" s="701">
        <v>0</v>
      </c>
      <c r="R383" s="696"/>
      <c r="S383" s="701">
        <v>0</v>
      </c>
      <c r="T383" s="700"/>
      <c r="U383" s="702">
        <v>0</v>
      </c>
    </row>
    <row r="384" spans="1:21" ht="14.4" customHeight="1" x14ac:dyDescent="0.3">
      <c r="A384" s="695">
        <v>7</v>
      </c>
      <c r="B384" s="696" t="s">
        <v>1919</v>
      </c>
      <c r="C384" s="696">
        <v>89301074</v>
      </c>
      <c r="D384" s="697" t="s">
        <v>3083</v>
      </c>
      <c r="E384" s="698" t="s">
        <v>2084</v>
      </c>
      <c r="F384" s="696" t="s">
        <v>2067</v>
      </c>
      <c r="G384" s="696" t="s">
        <v>2879</v>
      </c>
      <c r="H384" s="696" t="s">
        <v>546</v>
      </c>
      <c r="I384" s="696" t="s">
        <v>2880</v>
      </c>
      <c r="J384" s="696" t="s">
        <v>2881</v>
      </c>
      <c r="K384" s="696" t="s">
        <v>2882</v>
      </c>
      <c r="L384" s="699">
        <v>65.89</v>
      </c>
      <c r="M384" s="699">
        <v>131.78</v>
      </c>
      <c r="N384" s="696">
        <v>2</v>
      </c>
      <c r="O384" s="700">
        <v>1</v>
      </c>
      <c r="P384" s="699">
        <v>131.78</v>
      </c>
      <c r="Q384" s="701">
        <v>1</v>
      </c>
      <c r="R384" s="696">
        <v>2</v>
      </c>
      <c r="S384" s="701">
        <v>1</v>
      </c>
      <c r="T384" s="700">
        <v>1</v>
      </c>
      <c r="U384" s="702">
        <v>1</v>
      </c>
    </row>
    <row r="385" spans="1:21" ht="14.4" customHeight="1" x14ac:dyDescent="0.3">
      <c r="A385" s="695">
        <v>7</v>
      </c>
      <c r="B385" s="696" t="s">
        <v>1919</v>
      </c>
      <c r="C385" s="696">
        <v>89301074</v>
      </c>
      <c r="D385" s="697" t="s">
        <v>3083</v>
      </c>
      <c r="E385" s="698" t="s">
        <v>2084</v>
      </c>
      <c r="F385" s="696" t="s">
        <v>2067</v>
      </c>
      <c r="G385" s="696" t="s">
        <v>2588</v>
      </c>
      <c r="H385" s="696" t="s">
        <v>1391</v>
      </c>
      <c r="I385" s="696" t="s">
        <v>2589</v>
      </c>
      <c r="J385" s="696" t="s">
        <v>2590</v>
      </c>
      <c r="K385" s="696" t="s">
        <v>2591</v>
      </c>
      <c r="L385" s="699">
        <v>193.26</v>
      </c>
      <c r="M385" s="699">
        <v>773.04</v>
      </c>
      <c r="N385" s="696">
        <v>4</v>
      </c>
      <c r="O385" s="700">
        <v>1.5</v>
      </c>
      <c r="P385" s="699">
        <v>579.78</v>
      </c>
      <c r="Q385" s="701">
        <v>0.75</v>
      </c>
      <c r="R385" s="696">
        <v>3</v>
      </c>
      <c r="S385" s="701">
        <v>0.75</v>
      </c>
      <c r="T385" s="700">
        <v>1</v>
      </c>
      <c r="U385" s="702">
        <v>0.66666666666666663</v>
      </c>
    </row>
    <row r="386" spans="1:21" ht="14.4" customHeight="1" x14ac:dyDescent="0.3">
      <c r="A386" s="695">
        <v>7</v>
      </c>
      <c r="B386" s="696" t="s">
        <v>1919</v>
      </c>
      <c r="C386" s="696">
        <v>89301074</v>
      </c>
      <c r="D386" s="697" t="s">
        <v>3083</v>
      </c>
      <c r="E386" s="698" t="s">
        <v>2084</v>
      </c>
      <c r="F386" s="696" t="s">
        <v>2067</v>
      </c>
      <c r="G386" s="696" t="s">
        <v>2596</v>
      </c>
      <c r="H386" s="696" t="s">
        <v>546</v>
      </c>
      <c r="I386" s="696" t="s">
        <v>2597</v>
      </c>
      <c r="J386" s="696" t="s">
        <v>1838</v>
      </c>
      <c r="K386" s="696" t="s">
        <v>2499</v>
      </c>
      <c r="L386" s="699">
        <v>70.02</v>
      </c>
      <c r="M386" s="699">
        <v>210.06</v>
      </c>
      <c r="N386" s="696">
        <v>3</v>
      </c>
      <c r="O386" s="700">
        <v>1.5</v>
      </c>
      <c r="P386" s="699">
        <v>140.04</v>
      </c>
      <c r="Q386" s="701">
        <v>0.66666666666666663</v>
      </c>
      <c r="R386" s="696">
        <v>2</v>
      </c>
      <c r="S386" s="701">
        <v>0.66666666666666663</v>
      </c>
      <c r="T386" s="700">
        <v>0.5</v>
      </c>
      <c r="U386" s="702">
        <v>0.33333333333333331</v>
      </c>
    </row>
    <row r="387" spans="1:21" ht="14.4" customHeight="1" x14ac:dyDescent="0.3">
      <c r="A387" s="695">
        <v>7</v>
      </c>
      <c r="B387" s="696" t="s">
        <v>1919</v>
      </c>
      <c r="C387" s="696">
        <v>89301074</v>
      </c>
      <c r="D387" s="697" t="s">
        <v>3083</v>
      </c>
      <c r="E387" s="698" t="s">
        <v>2084</v>
      </c>
      <c r="F387" s="696" t="s">
        <v>2067</v>
      </c>
      <c r="G387" s="696" t="s">
        <v>2596</v>
      </c>
      <c r="H387" s="696" t="s">
        <v>546</v>
      </c>
      <c r="I387" s="696" t="s">
        <v>2883</v>
      </c>
      <c r="J387" s="696" t="s">
        <v>1838</v>
      </c>
      <c r="K387" s="696" t="s">
        <v>2499</v>
      </c>
      <c r="L387" s="699">
        <v>70.02</v>
      </c>
      <c r="M387" s="699">
        <v>70.02</v>
      </c>
      <c r="N387" s="696">
        <v>1</v>
      </c>
      <c r="O387" s="700">
        <v>1</v>
      </c>
      <c r="P387" s="699">
        <v>70.02</v>
      </c>
      <c r="Q387" s="701">
        <v>1</v>
      </c>
      <c r="R387" s="696">
        <v>1</v>
      </c>
      <c r="S387" s="701">
        <v>1</v>
      </c>
      <c r="T387" s="700">
        <v>1</v>
      </c>
      <c r="U387" s="702">
        <v>1</v>
      </c>
    </row>
    <row r="388" spans="1:21" ht="14.4" customHeight="1" x14ac:dyDescent="0.3">
      <c r="A388" s="695">
        <v>7</v>
      </c>
      <c r="B388" s="696" t="s">
        <v>1919</v>
      </c>
      <c r="C388" s="696">
        <v>89301074</v>
      </c>
      <c r="D388" s="697" t="s">
        <v>3083</v>
      </c>
      <c r="E388" s="698" t="s">
        <v>2084</v>
      </c>
      <c r="F388" s="696" t="s">
        <v>2067</v>
      </c>
      <c r="G388" s="696" t="s">
        <v>2884</v>
      </c>
      <c r="H388" s="696" t="s">
        <v>1391</v>
      </c>
      <c r="I388" s="696" t="s">
        <v>2885</v>
      </c>
      <c r="J388" s="696" t="s">
        <v>2886</v>
      </c>
      <c r="K388" s="696" t="s">
        <v>2887</v>
      </c>
      <c r="L388" s="699">
        <v>418.37</v>
      </c>
      <c r="M388" s="699">
        <v>418.37</v>
      </c>
      <c r="N388" s="696">
        <v>1</v>
      </c>
      <c r="O388" s="700">
        <v>0.5</v>
      </c>
      <c r="P388" s="699">
        <v>418.37</v>
      </c>
      <c r="Q388" s="701">
        <v>1</v>
      </c>
      <c r="R388" s="696">
        <v>1</v>
      </c>
      <c r="S388" s="701">
        <v>1</v>
      </c>
      <c r="T388" s="700">
        <v>0.5</v>
      </c>
      <c r="U388" s="702">
        <v>1</v>
      </c>
    </row>
    <row r="389" spans="1:21" ht="14.4" customHeight="1" x14ac:dyDescent="0.3">
      <c r="A389" s="695">
        <v>7</v>
      </c>
      <c r="B389" s="696" t="s">
        <v>1919</v>
      </c>
      <c r="C389" s="696">
        <v>89301074</v>
      </c>
      <c r="D389" s="697" t="s">
        <v>3083</v>
      </c>
      <c r="E389" s="698" t="s">
        <v>2084</v>
      </c>
      <c r="F389" s="696" t="s">
        <v>2067</v>
      </c>
      <c r="G389" s="696" t="s">
        <v>2334</v>
      </c>
      <c r="H389" s="696" t="s">
        <v>546</v>
      </c>
      <c r="I389" s="696" t="s">
        <v>2768</v>
      </c>
      <c r="J389" s="696" t="s">
        <v>2345</v>
      </c>
      <c r="K389" s="696" t="s">
        <v>2346</v>
      </c>
      <c r="L389" s="699">
        <v>407.64</v>
      </c>
      <c r="M389" s="699">
        <v>3668.7599999999998</v>
      </c>
      <c r="N389" s="696">
        <v>9</v>
      </c>
      <c r="O389" s="700">
        <v>1</v>
      </c>
      <c r="P389" s="699">
        <v>3668.7599999999998</v>
      </c>
      <c r="Q389" s="701">
        <v>1</v>
      </c>
      <c r="R389" s="696">
        <v>9</v>
      </c>
      <c r="S389" s="701">
        <v>1</v>
      </c>
      <c r="T389" s="700">
        <v>1</v>
      </c>
      <c r="U389" s="702">
        <v>1</v>
      </c>
    </row>
    <row r="390" spans="1:21" ht="14.4" customHeight="1" x14ac:dyDescent="0.3">
      <c r="A390" s="695">
        <v>7</v>
      </c>
      <c r="B390" s="696" t="s">
        <v>1919</v>
      </c>
      <c r="C390" s="696">
        <v>89301074</v>
      </c>
      <c r="D390" s="697" t="s">
        <v>3083</v>
      </c>
      <c r="E390" s="698" t="s">
        <v>2084</v>
      </c>
      <c r="F390" s="696" t="s">
        <v>2067</v>
      </c>
      <c r="G390" s="696" t="s">
        <v>2334</v>
      </c>
      <c r="H390" s="696" t="s">
        <v>546</v>
      </c>
      <c r="I390" s="696" t="s">
        <v>2600</v>
      </c>
      <c r="J390" s="696" t="s">
        <v>2601</v>
      </c>
      <c r="K390" s="696" t="s">
        <v>826</v>
      </c>
      <c r="L390" s="699">
        <v>105.85</v>
      </c>
      <c r="M390" s="699">
        <v>317.54999999999995</v>
      </c>
      <c r="N390" s="696">
        <v>3</v>
      </c>
      <c r="O390" s="700">
        <v>2</v>
      </c>
      <c r="P390" s="699"/>
      <c r="Q390" s="701">
        <v>0</v>
      </c>
      <c r="R390" s="696"/>
      <c r="S390" s="701">
        <v>0</v>
      </c>
      <c r="T390" s="700"/>
      <c r="U390" s="702">
        <v>0</v>
      </c>
    </row>
    <row r="391" spans="1:21" ht="14.4" customHeight="1" x14ac:dyDescent="0.3">
      <c r="A391" s="695">
        <v>7</v>
      </c>
      <c r="B391" s="696" t="s">
        <v>1919</v>
      </c>
      <c r="C391" s="696">
        <v>89301074</v>
      </c>
      <c r="D391" s="697" t="s">
        <v>3083</v>
      </c>
      <c r="E391" s="698" t="s">
        <v>2084</v>
      </c>
      <c r="F391" s="696" t="s">
        <v>2067</v>
      </c>
      <c r="G391" s="696" t="s">
        <v>2888</v>
      </c>
      <c r="H391" s="696" t="s">
        <v>546</v>
      </c>
      <c r="I391" s="696" t="s">
        <v>2889</v>
      </c>
      <c r="J391" s="696" t="s">
        <v>2890</v>
      </c>
      <c r="K391" s="696" t="s">
        <v>2891</v>
      </c>
      <c r="L391" s="699">
        <v>0</v>
      </c>
      <c r="M391" s="699">
        <v>0</v>
      </c>
      <c r="N391" s="696">
        <v>7</v>
      </c>
      <c r="O391" s="700">
        <v>2.5</v>
      </c>
      <c r="P391" s="699">
        <v>0</v>
      </c>
      <c r="Q391" s="701"/>
      <c r="R391" s="696">
        <v>4</v>
      </c>
      <c r="S391" s="701">
        <v>0.5714285714285714</v>
      </c>
      <c r="T391" s="700">
        <v>1.5</v>
      </c>
      <c r="U391" s="702">
        <v>0.6</v>
      </c>
    </row>
    <row r="392" spans="1:21" ht="14.4" customHeight="1" x14ac:dyDescent="0.3">
      <c r="A392" s="695">
        <v>7</v>
      </c>
      <c r="B392" s="696" t="s">
        <v>1919</v>
      </c>
      <c r="C392" s="696">
        <v>89301074</v>
      </c>
      <c r="D392" s="697" t="s">
        <v>3083</v>
      </c>
      <c r="E392" s="698" t="s">
        <v>2084</v>
      </c>
      <c r="F392" s="696" t="s">
        <v>2067</v>
      </c>
      <c r="G392" s="696" t="s">
        <v>2888</v>
      </c>
      <c r="H392" s="696" t="s">
        <v>546</v>
      </c>
      <c r="I392" s="696" t="s">
        <v>2892</v>
      </c>
      <c r="J392" s="696" t="s">
        <v>2890</v>
      </c>
      <c r="K392" s="696" t="s">
        <v>2891</v>
      </c>
      <c r="L392" s="699">
        <v>140.59</v>
      </c>
      <c r="M392" s="699">
        <v>562.36</v>
      </c>
      <c r="N392" s="696">
        <v>4</v>
      </c>
      <c r="O392" s="700">
        <v>2</v>
      </c>
      <c r="P392" s="699">
        <v>421.77</v>
      </c>
      <c r="Q392" s="701">
        <v>0.75</v>
      </c>
      <c r="R392" s="696">
        <v>3</v>
      </c>
      <c r="S392" s="701">
        <v>0.75</v>
      </c>
      <c r="T392" s="700">
        <v>1.5</v>
      </c>
      <c r="U392" s="702">
        <v>0.75</v>
      </c>
    </row>
    <row r="393" spans="1:21" ht="14.4" customHeight="1" x14ac:dyDescent="0.3">
      <c r="A393" s="695">
        <v>7</v>
      </c>
      <c r="B393" s="696" t="s">
        <v>1919</v>
      </c>
      <c r="C393" s="696">
        <v>89301074</v>
      </c>
      <c r="D393" s="697" t="s">
        <v>3083</v>
      </c>
      <c r="E393" s="698" t="s">
        <v>2084</v>
      </c>
      <c r="F393" s="696" t="s">
        <v>2067</v>
      </c>
      <c r="G393" s="696" t="s">
        <v>2448</v>
      </c>
      <c r="H393" s="696" t="s">
        <v>1391</v>
      </c>
      <c r="I393" s="696" t="s">
        <v>2449</v>
      </c>
      <c r="J393" s="696" t="s">
        <v>2450</v>
      </c>
      <c r="K393" s="696" t="s">
        <v>2451</v>
      </c>
      <c r="L393" s="699">
        <v>96.63</v>
      </c>
      <c r="M393" s="699">
        <v>579.78</v>
      </c>
      <c r="N393" s="696">
        <v>6</v>
      </c>
      <c r="O393" s="700">
        <v>1.5</v>
      </c>
      <c r="P393" s="699"/>
      <c r="Q393" s="701">
        <v>0</v>
      </c>
      <c r="R393" s="696"/>
      <c r="S393" s="701">
        <v>0</v>
      </c>
      <c r="T393" s="700"/>
      <c r="U393" s="702">
        <v>0</v>
      </c>
    </row>
    <row r="394" spans="1:21" ht="14.4" customHeight="1" x14ac:dyDescent="0.3">
      <c r="A394" s="695">
        <v>7</v>
      </c>
      <c r="B394" s="696" t="s">
        <v>1919</v>
      </c>
      <c r="C394" s="696">
        <v>89301074</v>
      </c>
      <c r="D394" s="697" t="s">
        <v>3083</v>
      </c>
      <c r="E394" s="698" t="s">
        <v>2084</v>
      </c>
      <c r="F394" s="696" t="s">
        <v>2067</v>
      </c>
      <c r="G394" s="696" t="s">
        <v>2448</v>
      </c>
      <c r="H394" s="696" t="s">
        <v>546</v>
      </c>
      <c r="I394" s="696" t="s">
        <v>2452</v>
      </c>
      <c r="J394" s="696" t="s">
        <v>2450</v>
      </c>
      <c r="K394" s="696" t="s">
        <v>2453</v>
      </c>
      <c r="L394" s="699">
        <v>96.63</v>
      </c>
      <c r="M394" s="699">
        <v>193.26</v>
      </c>
      <c r="N394" s="696">
        <v>2</v>
      </c>
      <c r="O394" s="700">
        <v>1</v>
      </c>
      <c r="P394" s="699">
        <v>96.63</v>
      </c>
      <c r="Q394" s="701">
        <v>0.5</v>
      </c>
      <c r="R394" s="696">
        <v>1</v>
      </c>
      <c r="S394" s="701">
        <v>0.5</v>
      </c>
      <c r="T394" s="700">
        <v>0.5</v>
      </c>
      <c r="U394" s="702">
        <v>0.5</v>
      </c>
    </row>
    <row r="395" spans="1:21" ht="14.4" customHeight="1" x14ac:dyDescent="0.3">
      <c r="A395" s="695">
        <v>7</v>
      </c>
      <c r="B395" s="696" t="s">
        <v>1919</v>
      </c>
      <c r="C395" s="696">
        <v>89301074</v>
      </c>
      <c r="D395" s="697" t="s">
        <v>3083</v>
      </c>
      <c r="E395" s="698" t="s">
        <v>2084</v>
      </c>
      <c r="F395" s="696" t="s">
        <v>2067</v>
      </c>
      <c r="G395" s="696" t="s">
        <v>2448</v>
      </c>
      <c r="H395" s="696" t="s">
        <v>546</v>
      </c>
      <c r="I395" s="696" t="s">
        <v>2770</v>
      </c>
      <c r="J395" s="696" t="s">
        <v>2771</v>
      </c>
      <c r="K395" s="696" t="s">
        <v>2772</v>
      </c>
      <c r="L395" s="699">
        <v>96.63</v>
      </c>
      <c r="M395" s="699">
        <v>193.26</v>
      </c>
      <c r="N395" s="696">
        <v>2</v>
      </c>
      <c r="O395" s="700">
        <v>1</v>
      </c>
      <c r="P395" s="699">
        <v>193.26</v>
      </c>
      <c r="Q395" s="701">
        <v>1</v>
      </c>
      <c r="R395" s="696">
        <v>2</v>
      </c>
      <c r="S395" s="701">
        <v>1</v>
      </c>
      <c r="T395" s="700">
        <v>1</v>
      </c>
      <c r="U395" s="702">
        <v>1</v>
      </c>
    </row>
    <row r="396" spans="1:21" ht="14.4" customHeight="1" x14ac:dyDescent="0.3">
      <c r="A396" s="695">
        <v>7</v>
      </c>
      <c r="B396" s="696" t="s">
        <v>1919</v>
      </c>
      <c r="C396" s="696">
        <v>89301074</v>
      </c>
      <c r="D396" s="697" t="s">
        <v>3083</v>
      </c>
      <c r="E396" s="698" t="s">
        <v>2084</v>
      </c>
      <c r="F396" s="696" t="s">
        <v>2067</v>
      </c>
      <c r="G396" s="696" t="s">
        <v>2173</v>
      </c>
      <c r="H396" s="696" t="s">
        <v>546</v>
      </c>
      <c r="I396" s="696" t="s">
        <v>2297</v>
      </c>
      <c r="J396" s="696" t="s">
        <v>2298</v>
      </c>
      <c r="K396" s="696" t="s">
        <v>720</v>
      </c>
      <c r="L396" s="699">
        <v>314.89999999999998</v>
      </c>
      <c r="M396" s="699">
        <v>314.89999999999998</v>
      </c>
      <c r="N396" s="696">
        <v>1</v>
      </c>
      <c r="O396" s="700">
        <v>0.5</v>
      </c>
      <c r="P396" s="699"/>
      <c r="Q396" s="701">
        <v>0</v>
      </c>
      <c r="R396" s="696"/>
      <c r="S396" s="701">
        <v>0</v>
      </c>
      <c r="T396" s="700"/>
      <c r="U396" s="702">
        <v>0</v>
      </c>
    </row>
    <row r="397" spans="1:21" ht="14.4" customHeight="1" x14ac:dyDescent="0.3">
      <c r="A397" s="695">
        <v>7</v>
      </c>
      <c r="B397" s="696" t="s">
        <v>1919</v>
      </c>
      <c r="C397" s="696">
        <v>89301074</v>
      </c>
      <c r="D397" s="697" t="s">
        <v>3083</v>
      </c>
      <c r="E397" s="698" t="s">
        <v>2084</v>
      </c>
      <c r="F397" s="696" t="s">
        <v>2067</v>
      </c>
      <c r="G397" s="696" t="s">
        <v>2893</v>
      </c>
      <c r="H397" s="696" t="s">
        <v>1391</v>
      </c>
      <c r="I397" s="696" t="s">
        <v>2894</v>
      </c>
      <c r="J397" s="696" t="s">
        <v>2895</v>
      </c>
      <c r="K397" s="696" t="s">
        <v>2896</v>
      </c>
      <c r="L397" s="699">
        <v>1359.61</v>
      </c>
      <c r="M397" s="699">
        <v>4078.83</v>
      </c>
      <c r="N397" s="696">
        <v>3</v>
      </c>
      <c r="O397" s="700">
        <v>1</v>
      </c>
      <c r="P397" s="699"/>
      <c r="Q397" s="701">
        <v>0</v>
      </c>
      <c r="R397" s="696"/>
      <c r="S397" s="701">
        <v>0</v>
      </c>
      <c r="T397" s="700"/>
      <c r="U397" s="702">
        <v>0</v>
      </c>
    </row>
    <row r="398" spans="1:21" ht="14.4" customHeight="1" x14ac:dyDescent="0.3">
      <c r="A398" s="695">
        <v>7</v>
      </c>
      <c r="B398" s="696" t="s">
        <v>1919</v>
      </c>
      <c r="C398" s="696">
        <v>89301074</v>
      </c>
      <c r="D398" s="697" t="s">
        <v>3083</v>
      </c>
      <c r="E398" s="698" t="s">
        <v>2084</v>
      </c>
      <c r="F398" s="696" t="s">
        <v>2067</v>
      </c>
      <c r="G398" s="696" t="s">
        <v>2893</v>
      </c>
      <c r="H398" s="696" t="s">
        <v>1391</v>
      </c>
      <c r="I398" s="696" t="s">
        <v>2897</v>
      </c>
      <c r="J398" s="696" t="s">
        <v>2898</v>
      </c>
      <c r="K398" s="696" t="s">
        <v>2899</v>
      </c>
      <c r="L398" s="699">
        <v>1359.61</v>
      </c>
      <c r="M398" s="699">
        <v>1359.61</v>
      </c>
      <c r="N398" s="696">
        <v>1</v>
      </c>
      <c r="O398" s="700">
        <v>0.5</v>
      </c>
      <c r="P398" s="699"/>
      <c r="Q398" s="701">
        <v>0</v>
      </c>
      <c r="R398" s="696"/>
      <c r="S398" s="701">
        <v>0</v>
      </c>
      <c r="T398" s="700"/>
      <c r="U398" s="702">
        <v>0</v>
      </c>
    </row>
    <row r="399" spans="1:21" ht="14.4" customHeight="1" x14ac:dyDescent="0.3">
      <c r="A399" s="695">
        <v>7</v>
      </c>
      <c r="B399" s="696" t="s">
        <v>1919</v>
      </c>
      <c r="C399" s="696">
        <v>89301074</v>
      </c>
      <c r="D399" s="697" t="s">
        <v>3083</v>
      </c>
      <c r="E399" s="698" t="s">
        <v>2084</v>
      </c>
      <c r="F399" s="696" t="s">
        <v>2067</v>
      </c>
      <c r="G399" s="696" t="s">
        <v>2608</v>
      </c>
      <c r="H399" s="696" t="s">
        <v>546</v>
      </c>
      <c r="I399" s="696" t="s">
        <v>2612</v>
      </c>
      <c r="J399" s="696" t="s">
        <v>2610</v>
      </c>
      <c r="K399" s="696" t="s">
        <v>2613</v>
      </c>
      <c r="L399" s="699">
        <v>3507.07</v>
      </c>
      <c r="M399" s="699">
        <v>42084.840000000004</v>
      </c>
      <c r="N399" s="696">
        <v>12</v>
      </c>
      <c r="O399" s="700">
        <v>4</v>
      </c>
      <c r="P399" s="699">
        <v>24549.49</v>
      </c>
      <c r="Q399" s="701">
        <v>0.58333333333333337</v>
      </c>
      <c r="R399" s="696">
        <v>7</v>
      </c>
      <c r="S399" s="701">
        <v>0.58333333333333337</v>
      </c>
      <c r="T399" s="700">
        <v>2</v>
      </c>
      <c r="U399" s="702">
        <v>0.5</v>
      </c>
    </row>
    <row r="400" spans="1:21" ht="14.4" customHeight="1" x14ac:dyDescent="0.3">
      <c r="A400" s="695">
        <v>7</v>
      </c>
      <c r="B400" s="696" t="s">
        <v>1919</v>
      </c>
      <c r="C400" s="696">
        <v>89301074</v>
      </c>
      <c r="D400" s="697" t="s">
        <v>3083</v>
      </c>
      <c r="E400" s="698" t="s">
        <v>2084</v>
      </c>
      <c r="F400" s="696" t="s">
        <v>2067</v>
      </c>
      <c r="G400" s="696" t="s">
        <v>2608</v>
      </c>
      <c r="H400" s="696" t="s">
        <v>546</v>
      </c>
      <c r="I400" s="696" t="s">
        <v>2614</v>
      </c>
      <c r="J400" s="696" t="s">
        <v>2615</v>
      </c>
      <c r="K400" s="696" t="s">
        <v>2616</v>
      </c>
      <c r="L400" s="699">
        <v>474.91</v>
      </c>
      <c r="M400" s="699">
        <v>2849.46</v>
      </c>
      <c r="N400" s="696">
        <v>6</v>
      </c>
      <c r="O400" s="700">
        <v>2</v>
      </c>
      <c r="P400" s="699">
        <v>2849.46</v>
      </c>
      <c r="Q400" s="701">
        <v>1</v>
      </c>
      <c r="R400" s="696">
        <v>6</v>
      </c>
      <c r="S400" s="701">
        <v>1</v>
      </c>
      <c r="T400" s="700">
        <v>2</v>
      </c>
      <c r="U400" s="702">
        <v>1</v>
      </c>
    </row>
    <row r="401" spans="1:21" ht="14.4" customHeight="1" x14ac:dyDescent="0.3">
      <c r="A401" s="695">
        <v>7</v>
      </c>
      <c r="B401" s="696" t="s">
        <v>1919</v>
      </c>
      <c r="C401" s="696">
        <v>89301074</v>
      </c>
      <c r="D401" s="697" t="s">
        <v>3083</v>
      </c>
      <c r="E401" s="698" t="s">
        <v>2084</v>
      </c>
      <c r="F401" s="696" t="s">
        <v>2067</v>
      </c>
      <c r="G401" s="696" t="s">
        <v>2608</v>
      </c>
      <c r="H401" s="696" t="s">
        <v>546</v>
      </c>
      <c r="I401" s="696" t="s">
        <v>2900</v>
      </c>
      <c r="J401" s="696" t="s">
        <v>2615</v>
      </c>
      <c r="K401" s="696" t="s">
        <v>2901</v>
      </c>
      <c r="L401" s="699">
        <v>949.83</v>
      </c>
      <c r="M401" s="699">
        <v>36093.54</v>
      </c>
      <c r="N401" s="696">
        <v>38</v>
      </c>
      <c r="O401" s="700">
        <v>10</v>
      </c>
      <c r="P401" s="699">
        <v>29444.730000000003</v>
      </c>
      <c r="Q401" s="701">
        <v>0.81578947368421062</v>
      </c>
      <c r="R401" s="696">
        <v>31</v>
      </c>
      <c r="S401" s="701">
        <v>0.81578947368421051</v>
      </c>
      <c r="T401" s="700">
        <v>8</v>
      </c>
      <c r="U401" s="702">
        <v>0.8</v>
      </c>
    </row>
    <row r="402" spans="1:21" ht="14.4" customHeight="1" x14ac:dyDescent="0.3">
      <c r="A402" s="695">
        <v>7</v>
      </c>
      <c r="B402" s="696" t="s">
        <v>1919</v>
      </c>
      <c r="C402" s="696">
        <v>89301074</v>
      </c>
      <c r="D402" s="697" t="s">
        <v>3083</v>
      </c>
      <c r="E402" s="698" t="s">
        <v>2084</v>
      </c>
      <c r="F402" s="696" t="s">
        <v>2067</v>
      </c>
      <c r="G402" s="696" t="s">
        <v>2608</v>
      </c>
      <c r="H402" s="696" t="s">
        <v>546</v>
      </c>
      <c r="I402" s="696" t="s">
        <v>2773</v>
      </c>
      <c r="J402" s="696" t="s">
        <v>2774</v>
      </c>
      <c r="K402" s="696" t="s">
        <v>2775</v>
      </c>
      <c r="L402" s="699">
        <v>305.12</v>
      </c>
      <c r="M402" s="699">
        <v>1220.48</v>
      </c>
      <c r="N402" s="696">
        <v>4</v>
      </c>
      <c r="O402" s="700">
        <v>1</v>
      </c>
      <c r="P402" s="699">
        <v>1220.48</v>
      </c>
      <c r="Q402" s="701">
        <v>1</v>
      </c>
      <c r="R402" s="696">
        <v>4</v>
      </c>
      <c r="S402" s="701">
        <v>1</v>
      </c>
      <c r="T402" s="700">
        <v>1</v>
      </c>
      <c r="U402" s="702">
        <v>1</v>
      </c>
    </row>
    <row r="403" spans="1:21" ht="14.4" customHeight="1" x14ac:dyDescent="0.3">
      <c r="A403" s="695">
        <v>7</v>
      </c>
      <c r="B403" s="696" t="s">
        <v>1919</v>
      </c>
      <c r="C403" s="696">
        <v>89301074</v>
      </c>
      <c r="D403" s="697" t="s">
        <v>3083</v>
      </c>
      <c r="E403" s="698" t="s">
        <v>2084</v>
      </c>
      <c r="F403" s="696" t="s">
        <v>2067</v>
      </c>
      <c r="G403" s="696" t="s">
        <v>2608</v>
      </c>
      <c r="H403" s="696" t="s">
        <v>546</v>
      </c>
      <c r="I403" s="696" t="s">
        <v>2617</v>
      </c>
      <c r="J403" s="696" t="s">
        <v>2618</v>
      </c>
      <c r="K403" s="696" t="s">
        <v>2619</v>
      </c>
      <c r="L403" s="699">
        <v>876.77</v>
      </c>
      <c r="M403" s="699">
        <v>5260.62</v>
      </c>
      <c r="N403" s="696">
        <v>6</v>
      </c>
      <c r="O403" s="700">
        <v>1</v>
      </c>
      <c r="P403" s="699">
        <v>5260.62</v>
      </c>
      <c r="Q403" s="701">
        <v>1</v>
      </c>
      <c r="R403" s="696">
        <v>6</v>
      </c>
      <c r="S403" s="701">
        <v>1</v>
      </c>
      <c r="T403" s="700">
        <v>1</v>
      </c>
      <c r="U403" s="702">
        <v>1</v>
      </c>
    </row>
    <row r="404" spans="1:21" ht="14.4" customHeight="1" x14ac:dyDescent="0.3">
      <c r="A404" s="695">
        <v>7</v>
      </c>
      <c r="B404" s="696" t="s">
        <v>1919</v>
      </c>
      <c r="C404" s="696">
        <v>89301074</v>
      </c>
      <c r="D404" s="697" t="s">
        <v>3083</v>
      </c>
      <c r="E404" s="698" t="s">
        <v>2084</v>
      </c>
      <c r="F404" s="696" t="s">
        <v>2067</v>
      </c>
      <c r="G404" s="696" t="s">
        <v>2608</v>
      </c>
      <c r="H404" s="696" t="s">
        <v>546</v>
      </c>
      <c r="I404" s="696" t="s">
        <v>2902</v>
      </c>
      <c r="J404" s="696" t="s">
        <v>2618</v>
      </c>
      <c r="K404" s="696" t="s">
        <v>2903</v>
      </c>
      <c r="L404" s="699">
        <v>1753.54</v>
      </c>
      <c r="M404" s="699">
        <v>70141.600000000006</v>
      </c>
      <c r="N404" s="696">
        <v>40</v>
      </c>
      <c r="O404" s="700">
        <v>11</v>
      </c>
      <c r="P404" s="699">
        <v>50852.660000000011</v>
      </c>
      <c r="Q404" s="701">
        <v>0.72500000000000009</v>
      </c>
      <c r="R404" s="696">
        <v>29</v>
      </c>
      <c r="S404" s="701">
        <v>0.72499999999999998</v>
      </c>
      <c r="T404" s="700">
        <v>7</v>
      </c>
      <c r="U404" s="702">
        <v>0.63636363636363635</v>
      </c>
    </row>
    <row r="405" spans="1:21" ht="14.4" customHeight="1" x14ac:dyDescent="0.3">
      <c r="A405" s="695">
        <v>7</v>
      </c>
      <c r="B405" s="696" t="s">
        <v>1919</v>
      </c>
      <c r="C405" s="696">
        <v>89301074</v>
      </c>
      <c r="D405" s="697" t="s">
        <v>3083</v>
      </c>
      <c r="E405" s="698" t="s">
        <v>2084</v>
      </c>
      <c r="F405" s="696" t="s">
        <v>2067</v>
      </c>
      <c r="G405" s="696" t="s">
        <v>2608</v>
      </c>
      <c r="H405" s="696" t="s">
        <v>546</v>
      </c>
      <c r="I405" s="696" t="s">
        <v>2904</v>
      </c>
      <c r="J405" s="696" t="s">
        <v>2905</v>
      </c>
      <c r="K405" s="696" t="s">
        <v>2775</v>
      </c>
      <c r="L405" s="699">
        <v>305.12</v>
      </c>
      <c r="M405" s="699">
        <v>6102.4000000000005</v>
      </c>
      <c r="N405" s="696">
        <v>20</v>
      </c>
      <c r="O405" s="700">
        <v>5</v>
      </c>
      <c r="P405" s="699">
        <v>4271.68</v>
      </c>
      <c r="Q405" s="701">
        <v>0.7</v>
      </c>
      <c r="R405" s="696">
        <v>14</v>
      </c>
      <c r="S405" s="701">
        <v>0.7</v>
      </c>
      <c r="T405" s="700">
        <v>4</v>
      </c>
      <c r="U405" s="702">
        <v>0.8</v>
      </c>
    </row>
    <row r="406" spans="1:21" ht="14.4" customHeight="1" x14ac:dyDescent="0.3">
      <c r="A406" s="695">
        <v>7</v>
      </c>
      <c r="B406" s="696" t="s">
        <v>1919</v>
      </c>
      <c r="C406" s="696">
        <v>89301074</v>
      </c>
      <c r="D406" s="697" t="s">
        <v>3083</v>
      </c>
      <c r="E406" s="698" t="s">
        <v>2084</v>
      </c>
      <c r="F406" s="696" t="s">
        <v>2067</v>
      </c>
      <c r="G406" s="696" t="s">
        <v>2608</v>
      </c>
      <c r="H406" s="696" t="s">
        <v>546</v>
      </c>
      <c r="I406" s="696" t="s">
        <v>2906</v>
      </c>
      <c r="J406" s="696" t="s">
        <v>2905</v>
      </c>
      <c r="K406" s="696" t="s">
        <v>2907</v>
      </c>
      <c r="L406" s="699">
        <v>610.23</v>
      </c>
      <c r="M406" s="699">
        <v>2440.92</v>
      </c>
      <c r="N406" s="696">
        <v>4</v>
      </c>
      <c r="O406" s="700">
        <v>1</v>
      </c>
      <c r="P406" s="699"/>
      <c r="Q406" s="701">
        <v>0</v>
      </c>
      <c r="R406" s="696"/>
      <c r="S406" s="701">
        <v>0</v>
      </c>
      <c r="T406" s="700"/>
      <c r="U406" s="702">
        <v>0</v>
      </c>
    </row>
    <row r="407" spans="1:21" ht="14.4" customHeight="1" x14ac:dyDescent="0.3">
      <c r="A407" s="695">
        <v>7</v>
      </c>
      <c r="B407" s="696" t="s">
        <v>1919</v>
      </c>
      <c r="C407" s="696">
        <v>89301074</v>
      </c>
      <c r="D407" s="697" t="s">
        <v>3083</v>
      </c>
      <c r="E407" s="698" t="s">
        <v>2084</v>
      </c>
      <c r="F407" s="696" t="s">
        <v>2067</v>
      </c>
      <c r="G407" s="696" t="s">
        <v>2608</v>
      </c>
      <c r="H407" s="696" t="s">
        <v>546</v>
      </c>
      <c r="I407" s="696" t="s">
        <v>2776</v>
      </c>
      <c r="J407" s="696" t="s">
        <v>2777</v>
      </c>
      <c r="K407" s="696" t="s">
        <v>2616</v>
      </c>
      <c r="L407" s="699">
        <v>474.91</v>
      </c>
      <c r="M407" s="699">
        <v>1899.64</v>
      </c>
      <c r="N407" s="696">
        <v>4</v>
      </c>
      <c r="O407" s="700">
        <v>2</v>
      </c>
      <c r="P407" s="699">
        <v>1899.64</v>
      </c>
      <c r="Q407" s="701">
        <v>1</v>
      </c>
      <c r="R407" s="696">
        <v>4</v>
      </c>
      <c r="S407" s="701">
        <v>1</v>
      </c>
      <c r="T407" s="700">
        <v>2</v>
      </c>
      <c r="U407" s="702">
        <v>1</v>
      </c>
    </row>
    <row r="408" spans="1:21" ht="14.4" customHeight="1" x14ac:dyDescent="0.3">
      <c r="A408" s="695">
        <v>7</v>
      </c>
      <c r="B408" s="696" t="s">
        <v>1919</v>
      </c>
      <c r="C408" s="696">
        <v>89301074</v>
      </c>
      <c r="D408" s="697" t="s">
        <v>3083</v>
      </c>
      <c r="E408" s="698" t="s">
        <v>2084</v>
      </c>
      <c r="F408" s="696" t="s">
        <v>2067</v>
      </c>
      <c r="G408" s="696" t="s">
        <v>2608</v>
      </c>
      <c r="H408" s="696" t="s">
        <v>546</v>
      </c>
      <c r="I408" s="696" t="s">
        <v>2908</v>
      </c>
      <c r="J408" s="696" t="s">
        <v>2777</v>
      </c>
      <c r="K408" s="696" t="s">
        <v>2901</v>
      </c>
      <c r="L408" s="699">
        <v>949.83</v>
      </c>
      <c r="M408" s="699">
        <v>3799.32</v>
      </c>
      <c r="N408" s="696">
        <v>4</v>
      </c>
      <c r="O408" s="700">
        <v>1</v>
      </c>
      <c r="P408" s="699"/>
      <c r="Q408" s="701">
        <v>0</v>
      </c>
      <c r="R408" s="696"/>
      <c r="S408" s="701">
        <v>0</v>
      </c>
      <c r="T408" s="700"/>
      <c r="U408" s="702">
        <v>0</v>
      </c>
    </row>
    <row r="409" spans="1:21" ht="14.4" customHeight="1" x14ac:dyDescent="0.3">
      <c r="A409" s="695">
        <v>7</v>
      </c>
      <c r="B409" s="696" t="s">
        <v>1919</v>
      </c>
      <c r="C409" s="696">
        <v>89301074</v>
      </c>
      <c r="D409" s="697" t="s">
        <v>3083</v>
      </c>
      <c r="E409" s="698" t="s">
        <v>2084</v>
      </c>
      <c r="F409" s="696" t="s">
        <v>2067</v>
      </c>
      <c r="G409" s="696" t="s">
        <v>2608</v>
      </c>
      <c r="H409" s="696" t="s">
        <v>546</v>
      </c>
      <c r="I409" s="696" t="s">
        <v>2909</v>
      </c>
      <c r="J409" s="696" t="s">
        <v>2610</v>
      </c>
      <c r="K409" s="696" t="s">
        <v>2910</v>
      </c>
      <c r="L409" s="699">
        <v>0</v>
      </c>
      <c r="M409" s="699">
        <v>0</v>
      </c>
      <c r="N409" s="696">
        <v>3</v>
      </c>
      <c r="O409" s="700">
        <v>1</v>
      </c>
      <c r="P409" s="699">
        <v>0</v>
      </c>
      <c r="Q409" s="701"/>
      <c r="R409" s="696">
        <v>3</v>
      </c>
      <c r="S409" s="701">
        <v>1</v>
      </c>
      <c r="T409" s="700">
        <v>1</v>
      </c>
      <c r="U409" s="702">
        <v>1</v>
      </c>
    </row>
    <row r="410" spans="1:21" ht="14.4" customHeight="1" x14ac:dyDescent="0.3">
      <c r="A410" s="695">
        <v>7</v>
      </c>
      <c r="B410" s="696" t="s">
        <v>1919</v>
      </c>
      <c r="C410" s="696">
        <v>89301074</v>
      </c>
      <c r="D410" s="697" t="s">
        <v>3083</v>
      </c>
      <c r="E410" s="698" t="s">
        <v>2084</v>
      </c>
      <c r="F410" s="696" t="s">
        <v>2067</v>
      </c>
      <c r="G410" s="696" t="s">
        <v>2608</v>
      </c>
      <c r="H410" s="696" t="s">
        <v>546</v>
      </c>
      <c r="I410" s="696" t="s">
        <v>2911</v>
      </c>
      <c r="J410" s="696" t="s">
        <v>2912</v>
      </c>
      <c r="K410" s="696" t="s">
        <v>2616</v>
      </c>
      <c r="L410" s="699">
        <v>0</v>
      </c>
      <c r="M410" s="699">
        <v>0</v>
      </c>
      <c r="N410" s="696">
        <v>4</v>
      </c>
      <c r="O410" s="700">
        <v>1</v>
      </c>
      <c r="P410" s="699">
        <v>0</v>
      </c>
      <c r="Q410" s="701"/>
      <c r="R410" s="696">
        <v>4</v>
      </c>
      <c r="S410" s="701">
        <v>1</v>
      </c>
      <c r="T410" s="700">
        <v>1</v>
      </c>
      <c r="U410" s="702">
        <v>1</v>
      </c>
    </row>
    <row r="411" spans="1:21" ht="14.4" customHeight="1" x14ac:dyDescent="0.3">
      <c r="A411" s="695">
        <v>7</v>
      </c>
      <c r="B411" s="696" t="s">
        <v>1919</v>
      </c>
      <c r="C411" s="696">
        <v>89301074</v>
      </c>
      <c r="D411" s="697" t="s">
        <v>3083</v>
      </c>
      <c r="E411" s="698" t="s">
        <v>2084</v>
      </c>
      <c r="F411" s="696" t="s">
        <v>2067</v>
      </c>
      <c r="G411" s="696" t="s">
        <v>2622</v>
      </c>
      <c r="H411" s="696" t="s">
        <v>546</v>
      </c>
      <c r="I411" s="696" t="s">
        <v>2629</v>
      </c>
      <c r="J411" s="696" t="s">
        <v>2630</v>
      </c>
      <c r="K411" s="696" t="s">
        <v>2631</v>
      </c>
      <c r="L411" s="699">
        <v>3858.27</v>
      </c>
      <c r="M411" s="699">
        <v>46299.24</v>
      </c>
      <c r="N411" s="696">
        <v>12</v>
      </c>
      <c r="O411" s="700">
        <v>4</v>
      </c>
      <c r="P411" s="699">
        <v>27007.89</v>
      </c>
      <c r="Q411" s="701">
        <v>0.58333333333333337</v>
      </c>
      <c r="R411" s="696">
        <v>7</v>
      </c>
      <c r="S411" s="701">
        <v>0.58333333333333337</v>
      </c>
      <c r="T411" s="700">
        <v>2</v>
      </c>
      <c r="U411" s="702">
        <v>0.5</v>
      </c>
    </row>
    <row r="412" spans="1:21" ht="14.4" customHeight="1" x14ac:dyDescent="0.3">
      <c r="A412" s="695">
        <v>7</v>
      </c>
      <c r="B412" s="696" t="s">
        <v>1919</v>
      </c>
      <c r="C412" s="696">
        <v>89301074</v>
      </c>
      <c r="D412" s="697" t="s">
        <v>3083</v>
      </c>
      <c r="E412" s="698" t="s">
        <v>2084</v>
      </c>
      <c r="F412" s="696" t="s">
        <v>2067</v>
      </c>
      <c r="G412" s="696" t="s">
        <v>2622</v>
      </c>
      <c r="H412" s="696" t="s">
        <v>546</v>
      </c>
      <c r="I412" s="696" t="s">
        <v>2913</v>
      </c>
      <c r="J412" s="696" t="s">
        <v>2630</v>
      </c>
      <c r="K412" s="696" t="s">
        <v>2914</v>
      </c>
      <c r="L412" s="699">
        <v>0</v>
      </c>
      <c r="M412" s="699">
        <v>0</v>
      </c>
      <c r="N412" s="696">
        <v>1</v>
      </c>
      <c r="O412" s="700">
        <v>1</v>
      </c>
      <c r="P412" s="699"/>
      <c r="Q412" s="701"/>
      <c r="R412" s="696"/>
      <c r="S412" s="701">
        <v>0</v>
      </c>
      <c r="T412" s="700"/>
      <c r="U412" s="702">
        <v>0</v>
      </c>
    </row>
    <row r="413" spans="1:21" ht="14.4" customHeight="1" x14ac:dyDescent="0.3">
      <c r="A413" s="695">
        <v>7</v>
      </c>
      <c r="B413" s="696" t="s">
        <v>1919</v>
      </c>
      <c r="C413" s="696">
        <v>89301074</v>
      </c>
      <c r="D413" s="697" t="s">
        <v>3083</v>
      </c>
      <c r="E413" s="698" t="s">
        <v>2084</v>
      </c>
      <c r="F413" s="696" t="s">
        <v>2067</v>
      </c>
      <c r="G413" s="696" t="s">
        <v>2622</v>
      </c>
      <c r="H413" s="696" t="s">
        <v>546</v>
      </c>
      <c r="I413" s="696" t="s">
        <v>2915</v>
      </c>
      <c r="J413" s="696" t="s">
        <v>2624</v>
      </c>
      <c r="K413" s="696" t="s">
        <v>2916</v>
      </c>
      <c r="L413" s="699">
        <v>0</v>
      </c>
      <c r="M413" s="699">
        <v>0</v>
      </c>
      <c r="N413" s="696">
        <v>3</v>
      </c>
      <c r="O413" s="700">
        <v>1</v>
      </c>
      <c r="P413" s="699">
        <v>0</v>
      </c>
      <c r="Q413" s="701"/>
      <c r="R413" s="696">
        <v>3</v>
      </c>
      <c r="S413" s="701">
        <v>1</v>
      </c>
      <c r="T413" s="700">
        <v>1</v>
      </c>
      <c r="U413" s="702">
        <v>1</v>
      </c>
    </row>
    <row r="414" spans="1:21" ht="14.4" customHeight="1" x14ac:dyDescent="0.3">
      <c r="A414" s="695">
        <v>7</v>
      </c>
      <c r="B414" s="696" t="s">
        <v>1919</v>
      </c>
      <c r="C414" s="696">
        <v>89301074</v>
      </c>
      <c r="D414" s="697" t="s">
        <v>3083</v>
      </c>
      <c r="E414" s="698" t="s">
        <v>2084</v>
      </c>
      <c r="F414" s="696" t="s">
        <v>2067</v>
      </c>
      <c r="G414" s="696" t="s">
        <v>2622</v>
      </c>
      <c r="H414" s="696" t="s">
        <v>546</v>
      </c>
      <c r="I414" s="696" t="s">
        <v>2917</v>
      </c>
      <c r="J414" s="696" t="s">
        <v>2630</v>
      </c>
      <c r="K414" s="696" t="s">
        <v>2918</v>
      </c>
      <c r="L414" s="699">
        <v>0</v>
      </c>
      <c r="M414" s="699">
        <v>0</v>
      </c>
      <c r="N414" s="696">
        <v>12</v>
      </c>
      <c r="O414" s="700">
        <v>2</v>
      </c>
      <c r="P414" s="699">
        <v>0</v>
      </c>
      <c r="Q414" s="701"/>
      <c r="R414" s="696">
        <v>6</v>
      </c>
      <c r="S414" s="701">
        <v>0.5</v>
      </c>
      <c r="T414" s="700">
        <v>1</v>
      </c>
      <c r="U414" s="702">
        <v>0.5</v>
      </c>
    </row>
    <row r="415" spans="1:21" ht="14.4" customHeight="1" x14ac:dyDescent="0.3">
      <c r="A415" s="695">
        <v>7</v>
      </c>
      <c r="B415" s="696" t="s">
        <v>1919</v>
      </c>
      <c r="C415" s="696">
        <v>89301074</v>
      </c>
      <c r="D415" s="697" t="s">
        <v>3083</v>
      </c>
      <c r="E415" s="698" t="s">
        <v>2084</v>
      </c>
      <c r="F415" s="696" t="s">
        <v>2067</v>
      </c>
      <c r="G415" s="696" t="s">
        <v>2622</v>
      </c>
      <c r="H415" s="696" t="s">
        <v>546</v>
      </c>
      <c r="I415" s="696" t="s">
        <v>2780</v>
      </c>
      <c r="J415" s="696" t="s">
        <v>2630</v>
      </c>
      <c r="K415" s="696" t="s">
        <v>2781</v>
      </c>
      <c r="L415" s="699">
        <v>0</v>
      </c>
      <c r="M415" s="699">
        <v>0</v>
      </c>
      <c r="N415" s="696">
        <v>2</v>
      </c>
      <c r="O415" s="700">
        <v>1</v>
      </c>
      <c r="P415" s="699"/>
      <c r="Q415" s="701"/>
      <c r="R415" s="696"/>
      <c r="S415" s="701">
        <v>0</v>
      </c>
      <c r="T415" s="700"/>
      <c r="U415" s="702">
        <v>0</v>
      </c>
    </row>
    <row r="416" spans="1:21" ht="14.4" customHeight="1" x14ac:dyDescent="0.3">
      <c r="A416" s="695">
        <v>7</v>
      </c>
      <c r="B416" s="696" t="s">
        <v>1919</v>
      </c>
      <c r="C416" s="696">
        <v>89301074</v>
      </c>
      <c r="D416" s="697" t="s">
        <v>3083</v>
      </c>
      <c r="E416" s="698" t="s">
        <v>2084</v>
      </c>
      <c r="F416" s="696" t="s">
        <v>2067</v>
      </c>
      <c r="G416" s="696" t="s">
        <v>2152</v>
      </c>
      <c r="H416" s="696" t="s">
        <v>546</v>
      </c>
      <c r="I416" s="696" t="s">
        <v>2782</v>
      </c>
      <c r="J416" s="696" t="s">
        <v>731</v>
      </c>
      <c r="K416" s="696" t="s">
        <v>2783</v>
      </c>
      <c r="L416" s="699">
        <v>113.37</v>
      </c>
      <c r="M416" s="699">
        <v>2720.88</v>
      </c>
      <c r="N416" s="696">
        <v>24</v>
      </c>
      <c r="O416" s="700">
        <v>7.5</v>
      </c>
      <c r="P416" s="699">
        <v>1247.0700000000002</v>
      </c>
      <c r="Q416" s="701">
        <v>0.45833333333333337</v>
      </c>
      <c r="R416" s="696">
        <v>11</v>
      </c>
      <c r="S416" s="701">
        <v>0.45833333333333331</v>
      </c>
      <c r="T416" s="700">
        <v>3.5</v>
      </c>
      <c r="U416" s="702">
        <v>0.46666666666666667</v>
      </c>
    </row>
    <row r="417" spans="1:21" ht="14.4" customHeight="1" x14ac:dyDescent="0.3">
      <c r="A417" s="695">
        <v>7</v>
      </c>
      <c r="B417" s="696" t="s">
        <v>1919</v>
      </c>
      <c r="C417" s="696">
        <v>89301074</v>
      </c>
      <c r="D417" s="697" t="s">
        <v>3083</v>
      </c>
      <c r="E417" s="698" t="s">
        <v>2084</v>
      </c>
      <c r="F417" s="696" t="s">
        <v>2067</v>
      </c>
      <c r="G417" s="696" t="s">
        <v>2638</v>
      </c>
      <c r="H417" s="696" t="s">
        <v>546</v>
      </c>
      <c r="I417" s="696" t="s">
        <v>2639</v>
      </c>
      <c r="J417" s="696" t="s">
        <v>2640</v>
      </c>
      <c r="K417" s="696" t="s">
        <v>2641</v>
      </c>
      <c r="L417" s="699">
        <v>22.88</v>
      </c>
      <c r="M417" s="699">
        <v>160.16</v>
      </c>
      <c r="N417" s="696">
        <v>7</v>
      </c>
      <c r="O417" s="700">
        <v>2</v>
      </c>
      <c r="P417" s="699">
        <v>45.76</v>
      </c>
      <c r="Q417" s="701">
        <v>0.2857142857142857</v>
      </c>
      <c r="R417" s="696">
        <v>2</v>
      </c>
      <c r="S417" s="701">
        <v>0.2857142857142857</v>
      </c>
      <c r="T417" s="700">
        <v>0.5</v>
      </c>
      <c r="U417" s="702">
        <v>0.25</v>
      </c>
    </row>
    <row r="418" spans="1:21" ht="14.4" customHeight="1" x14ac:dyDescent="0.3">
      <c r="A418" s="695">
        <v>7</v>
      </c>
      <c r="B418" s="696" t="s">
        <v>1919</v>
      </c>
      <c r="C418" s="696">
        <v>89301074</v>
      </c>
      <c r="D418" s="697" t="s">
        <v>3083</v>
      </c>
      <c r="E418" s="698" t="s">
        <v>2084</v>
      </c>
      <c r="F418" s="696" t="s">
        <v>2067</v>
      </c>
      <c r="G418" s="696" t="s">
        <v>2638</v>
      </c>
      <c r="H418" s="696" t="s">
        <v>546</v>
      </c>
      <c r="I418" s="696" t="s">
        <v>1047</v>
      </c>
      <c r="J418" s="696" t="s">
        <v>2919</v>
      </c>
      <c r="K418" s="696" t="s">
        <v>2920</v>
      </c>
      <c r="L418" s="699">
        <v>91.52</v>
      </c>
      <c r="M418" s="699">
        <v>1281.28</v>
      </c>
      <c r="N418" s="696">
        <v>14</v>
      </c>
      <c r="O418" s="700">
        <v>4</v>
      </c>
      <c r="P418" s="699">
        <v>1006.72</v>
      </c>
      <c r="Q418" s="701">
        <v>0.7857142857142857</v>
      </c>
      <c r="R418" s="696">
        <v>11</v>
      </c>
      <c r="S418" s="701">
        <v>0.7857142857142857</v>
      </c>
      <c r="T418" s="700">
        <v>3</v>
      </c>
      <c r="U418" s="702">
        <v>0.75</v>
      </c>
    </row>
    <row r="419" spans="1:21" ht="14.4" customHeight="1" x14ac:dyDescent="0.3">
      <c r="A419" s="695">
        <v>7</v>
      </c>
      <c r="B419" s="696" t="s">
        <v>1919</v>
      </c>
      <c r="C419" s="696">
        <v>89301074</v>
      </c>
      <c r="D419" s="697" t="s">
        <v>3083</v>
      </c>
      <c r="E419" s="698" t="s">
        <v>2084</v>
      </c>
      <c r="F419" s="696" t="s">
        <v>2067</v>
      </c>
      <c r="G419" s="696" t="s">
        <v>2642</v>
      </c>
      <c r="H419" s="696" t="s">
        <v>1391</v>
      </c>
      <c r="I419" s="696" t="s">
        <v>2643</v>
      </c>
      <c r="J419" s="696" t="s">
        <v>2644</v>
      </c>
      <c r="K419" s="696" t="s">
        <v>2645</v>
      </c>
      <c r="L419" s="699">
        <v>1344.66</v>
      </c>
      <c r="M419" s="699">
        <v>4033.9800000000005</v>
      </c>
      <c r="N419" s="696">
        <v>3</v>
      </c>
      <c r="O419" s="700">
        <v>1.5</v>
      </c>
      <c r="P419" s="699">
        <v>1344.66</v>
      </c>
      <c r="Q419" s="701">
        <v>0.33333333333333331</v>
      </c>
      <c r="R419" s="696">
        <v>1</v>
      </c>
      <c r="S419" s="701">
        <v>0.33333333333333331</v>
      </c>
      <c r="T419" s="700">
        <v>0.5</v>
      </c>
      <c r="U419" s="702">
        <v>0.33333333333333331</v>
      </c>
    </row>
    <row r="420" spans="1:21" ht="14.4" customHeight="1" x14ac:dyDescent="0.3">
      <c r="A420" s="695">
        <v>7</v>
      </c>
      <c r="B420" s="696" t="s">
        <v>1919</v>
      </c>
      <c r="C420" s="696">
        <v>89301074</v>
      </c>
      <c r="D420" s="697" t="s">
        <v>3083</v>
      </c>
      <c r="E420" s="698" t="s">
        <v>2084</v>
      </c>
      <c r="F420" s="696" t="s">
        <v>2067</v>
      </c>
      <c r="G420" s="696" t="s">
        <v>2642</v>
      </c>
      <c r="H420" s="696" t="s">
        <v>1391</v>
      </c>
      <c r="I420" s="696" t="s">
        <v>2646</v>
      </c>
      <c r="J420" s="696" t="s">
        <v>2647</v>
      </c>
      <c r="K420" s="696" t="s">
        <v>2648</v>
      </c>
      <c r="L420" s="699">
        <v>1793.46</v>
      </c>
      <c r="M420" s="699">
        <v>43043.040000000001</v>
      </c>
      <c r="N420" s="696">
        <v>24</v>
      </c>
      <c r="O420" s="700">
        <v>5.5</v>
      </c>
      <c r="P420" s="699">
        <v>23314.98</v>
      </c>
      <c r="Q420" s="701">
        <v>0.54166666666666663</v>
      </c>
      <c r="R420" s="696">
        <v>13</v>
      </c>
      <c r="S420" s="701">
        <v>0.54166666666666663</v>
      </c>
      <c r="T420" s="700">
        <v>2.5</v>
      </c>
      <c r="U420" s="702">
        <v>0.45454545454545453</v>
      </c>
    </row>
    <row r="421" spans="1:21" ht="14.4" customHeight="1" x14ac:dyDescent="0.3">
      <c r="A421" s="695">
        <v>7</v>
      </c>
      <c r="B421" s="696" t="s">
        <v>1919</v>
      </c>
      <c r="C421" s="696">
        <v>89301074</v>
      </c>
      <c r="D421" s="697" t="s">
        <v>3083</v>
      </c>
      <c r="E421" s="698" t="s">
        <v>2084</v>
      </c>
      <c r="F421" s="696" t="s">
        <v>2067</v>
      </c>
      <c r="G421" s="696" t="s">
        <v>2302</v>
      </c>
      <c r="H421" s="696" t="s">
        <v>546</v>
      </c>
      <c r="I421" s="696" t="s">
        <v>734</v>
      </c>
      <c r="J421" s="696" t="s">
        <v>2303</v>
      </c>
      <c r="K421" s="696" t="s">
        <v>2304</v>
      </c>
      <c r="L421" s="699">
        <v>0</v>
      </c>
      <c r="M421" s="699">
        <v>0</v>
      </c>
      <c r="N421" s="696">
        <v>14</v>
      </c>
      <c r="O421" s="700">
        <v>4.5</v>
      </c>
      <c r="P421" s="699">
        <v>0</v>
      </c>
      <c r="Q421" s="701"/>
      <c r="R421" s="696">
        <v>12</v>
      </c>
      <c r="S421" s="701">
        <v>0.8571428571428571</v>
      </c>
      <c r="T421" s="700">
        <v>4</v>
      </c>
      <c r="U421" s="702">
        <v>0.88888888888888884</v>
      </c>
    </row>
    <row r="422" spans="1:21" ht="14.4" customHeight="1" x14ac:dyDescent="0.3">
      <c r="A422" s="695">
        <v>7</v>
      </c>
      <c r="B422" s="696" t="s">
        <v>1919</v>
      </c>
      <c r="C422" s="696">
        <v>89301074</v>
      </c>
      <c r="D422" s="697" t="s">
        <v>3083</v>
      </c>
      <c r="E422" s="698" t="s">
        <v>2084</v>
      </c>
      <c r="F422" s="696" t="s">
        <v>2067</v>
      </c>
      <c r="G422" s="696" t="s">
        <v>2186</v>
      </c>
      <c r="H422" s="696" t="s">
        <v>546</v>
      </c>
      <c r="I422" s="696" t="s">
        <v>2921</v>
      </c>
      <c r="J422" s="696" t="s">
        <v>2191</v>
      </c>
      <c r="K422" s="696" t="s">
        <v>2922</v>
      </c>
      <c r="L422" s="699">
        <v>0</v>
      </c>
      <c r="M422" s="699">
        <v>0</v>
      </c>
      <c r="N422" s="696">
        <v>2</v>
      </c>
      <c r="O422" s="700">
        <v>2</v>
      </c>
      <c r="P422" s="699">
        <v>0</v>
      </c>
      <c r="Q422" s="701"/>
      <c r="R422" s="696">
        <v>2</v>
      </c>
      <c r="S422" s="701">
        <v>1</v>
      </c>
      <c r="T422" s="700">
        <v>2</v>
      </c>
      <c r="U422" s="702">
        <v>1</v>
      </c>
    </row>
    <row r="423" spans="1:21" ht="14.4" customHeight="1" x14ac:dyDescent="0.3">
      <c r="A423" s="695">
        <v>7</v>
      </c>
      <c r="B423" s="696" t="s">
        <v>1919</v>
      </c>
      <c r="C423" s="696">
        <v>89301074</v>
      </c>
      <c r="D423" s="697" t="s">
        <v>3083</v>
      </c>
      <c r="E423" s="698" t="s">
        <v>2084</v>
      </c>
      <c r="F423" s="696" t="s">
        <v>2067</v>
      </c>
      <c r="G423" s="696" t="s">
        <v>2186</v>
      </c>
      <c r="H423" s="696" t="s">
        <v>546</v>
      </c>
      <c r="I423" s="696" t="s">
        <v>2923</v>
      </c>
      <c r="J423" s="696" t="s">
        <v>2924</v>
      </c>
      <c r="K423" s="696" t="s">
        <v>2925</v>
      </c>
      <c r="L423" s="699">
        <v>126.26</v>
      </c>
      <c r="M423" s="699">
        <v>126.26</v>
      </c>
      <c r="N423" s="696">
        <v>1</v>
      </c>
      <c r="O423" s="700">
        <v>0.5</v>
      </c>
      <c r="P423" s="699">
        <v>126.26</v>
      </c>
      <c r="Q423" s="701">
        <v>1</v>
      </c>
      <c r="R423" s="696">
        <v>1</v>
      </c>
      <c r="S423" s="701">
        <v>1</v>
      </c>
      <c r="T423" s="700">
        <v>0.5</v>
      </c>
      <c r="U423" s="702">
        <v>1</v>
      </c>
    </row>
    <row r="424" spans="1:21" ht="14.4" customHeight="1" x14ac:dyDescent="0.3">
      <c r="A424" s="695">
        <v>7</v>
      </c>
      <c r="B424" s="696" t="s">
        <v>1919</v>
      </c>
      <c r="C424" s="696">
        <v>89301074</v>
      </c>
      <c r="D424" s="697" t="s">
        <v>3083</v>
      </c>
      <c r="E424" s="698" t="s">
        <v>2084</v>
      </c>
      <c r="F424" s="696" t="s">
        <v>2067</v>
      </c>
      <c r="G424" s="696" t="s">
        <v>2347</v>
      </c>
      <c r="H424" s="696" t="s">
        <v>546</v>
      </c>
      <c r="I424" s="696" t="s">
        <v>2791</v>
      </c>
      <c r="J424" s="696" t="s">
        <v>2656</v>
      </c>
      <c r="K424" s="696" t="s">
        <v>2792</v>
      </c>
      <c r="L424" s="699">
        <v>1315.15</v>
      </c>
      <c r="M424" s="699">
        <v>5260.6</v>
      </c>
      <c r="N424" s="696">
        <v>4</v>
      </c>
      <c r="O424" s="700">
        <v>2</v>
      </c>
      <c r="P424" s="699"/>
      <c r="Q424" s="701">
        <v>0</v>
      </c>
      <c r="R424" s="696"/>
      <c r="S424" s="701">
        <v>0</v>
      </c>
      <c r="T424" s="700"/>
      <c r="U424" s="702">
        <v>0</v>
      </c>
    </row>
    <row r="425" spans="1:21" ht="14.4" customHeight="1" x14ac:dyDescent="0.3">
      <c r="A425" s="695">
        <v>7</v>
      </c>
      <c r="B425" s="696" t="s">
        <v>1919</v>
      </c>
      <c r="C425" s="696">
        <v>89301074</v>
      </c>
      <c r="D425" s="697" t="s">
        <v>3083</v>
      </c>
      <c r="E425" s="698" t="s">
        <v>2084</v>
      </c>
      <c r="F425" s="696" t="s">
        <v>2067</v>
      </c>
      <c r="G425" s="696" t="s">
        <v>2347</v>
      </c>
      <c r="H425" s="696" t="s">
        <v>546</v>
      </c>
      <c r="I425" s="696" t="s">
        <v>2348</v>
      </c>
      <c r="J425" s="696" t="s">
        <v>2349</v>
      </c>
      <c r="K425" s="696" t="s">
        <v>2350</v>
      </c>
      <c r="L425" s="699">
        <v>1753.54</v>
      </c>
      <c r="M425" s="699">
        <v>10521.24</v>
      </c>
      <c r="N425" s="696">
        <v>6</v>
      </c>
      <c r="O425" s="700">
        <v>2</v>
      </c>
      <c r="P425" s="699">
        <v>10521.24</v>
      </c>
      <c r="Q425" s="701">
        <v>1</v>
      </c>
      <c r="R425" s="696">
        <v>6</v>
      </c>
      <c r="S425" s="701">
        <v>1</v>
      </c>
      <c r="T425" s="700">
        <v>2</v>
      </c>
      <c r="U425" s="702">
        <v>1</v>
      </c>
    </row>
    <row r="426" spans="1:21" ht="14.4" customHeight="1" x14ac:dyDescent="0.3">
      <c r="A426" s="695">
        <v>7</v>
      </c>
      <c r="B426" s="696" t="s">
        <v>1919</v>
      </c>
      <c r="C426" s="696">
        <v>89301074</v>
      </c>
      <c r="D426" s="697" t="s">
        <v>3083</v>
      </c>
      <c r="E426" s="698" t="s">
        <v>2084</v>
      </c>
      <c r="F426" s="696" t="s">
        <v>2067</v>
      </c>
      <c r="G426" s="696" t="s">
        <v>2347</v>
      </c>
      <c r="H426" s="696" t="s">
        <v>546</v>
      </c>
      <c r="I426" s="696" t="s">
        <v>2926</v>
      </c>
      <c r="J426" s="696" t="s">
        <v>2659</v>
      </c>
      <c r="K426" s="696" t="s">
        <v>2494</v>
      </c>
      <c r="L426" s="699">
        <v>0</v>
      </c>
      <c r="M426" s="699">
        <v>0</v>
      </c>
      <c r="N426" s="696">
        <v>1</v>
      </c>
      <c r="O426" s="700">
        <v>1</v>
      </c>
      <c r="P426" s="699">
        <v>0</v>
      </c>
      <c r="Q426" s="701"/>
      <c r="R426" s="696">
        <v>1</v>
      </c>
      <c r="S426" s="701">
        <v>1</v>
      </c>
      <c r="T426" s="700">
        <v>1</v>
      </c>
      <c r="U426" s="702">
        <v>1</v>
      </c>
    </row>
    <row r="427" spans="1:21" ht="14.4" customHeight="1" x14ac:dyDescent="0.3">
      <c r="A427" s="695">
        <v>7</v>
      </c>
      <c r="B427" s="696" t="s">
        <v>1919</v>
      </c>
      <c r="C427" s="696">
        <v>89301074</v>
      </c>
      <c r="D427" s="697" t="s">
        <v>3083</v>
      </c>
      <c r="E427" s="698" t="s">
        <v>2084</v>
      </c>
      <c r="F427" s="696" t="s">
        <v>2067</v>
      </c>
      <c r="G427" s="696" t="s">
        <v>2347</v>
      </c>
      <c r="H427" s="696" t="s">
        <v>546</v>
      </c>
      <c r="I427" s="696" t="s">
        <v>2927</v>
      </c>
      <c r="J427" s="696" t="s">
        <v>2349</v>
      </c>
      <c r="K427" s="696" t="s">
        <v>2928</v>
      </c>
      <c r="L427" s="699">
        <v>0</v>
      </c>
      <c r="M427" s="699">
        <v>0</v>
      </c>
      <c r="N427" s="696">
        <v>1</v>
      </c>
      <c r="O427" s="700">
        <v>1</v>
      </c>
      <c r="P427" s="699"/>
      <c r="Q427" s="701"/>
      <c r="R427" s="696"/>
      <c r="S427" s="701">
        <v>0</v>
      </c>
      <c r="T427" s="700"/>
      <c r="U427" s="702">
        <v>0</v>
      </c>
    </row>
    <row r="428" spans="1:21" ht="14.4" customHeight="1" x14ac:dyDescent="0.3">
      <c r="A428" s="695">
        <v>7</v>
      </c>
      <c r="B428" s="696" t="s">
        <v>1919</v>
      </c>
      <c r="C428" s="696">
        <v>89301074</v>
      </c>
      <c r="D428" s="697" t="s">
        <v>3083</v>
      </c>
      <c r="E428" s="698" t="s">
        <v>2084</v>
      </c>
      <c r="F428" s="696" t="s">
        <v>2067</v>
      </c>
      <c r="G428" s="696" t="s">
        <v>2347</v>
      </c>
      <c r="H428" s="696" t="s">
        <v>546</v>
      </c>
      <c r="I428" s="696" t="s">
        <v>2652</v>
      </c>
      <c r="J428" s="696" t="s">
        <v>2653</v>
      </c>
      <c r="K428" s="696" t="s">
        <v>2654</v>
      </c>
      <c r="L428" s="699">
        <v>0</v>
      </c>
      <c r="M428" s="699">
        <v>0</v>
      </c>
      <c r="N428" s="696">
        <v>1</v>
      </c>
      <c r="O428" s="700">
        <v>1</v>
      </c>
      <c r="P428" s="699">
        <v>0</v>
      </c>
      <c r="Q428" s="701"/>
      <c r="R428" s="696">
        <v>1</v>
      </c>
      <c r="S428" s="701">
        <v>1</v>
      </c>
      <c r="T428" s="700">
        <v>1</v>
      </c>
      <c r="U428" s="702">
        <v>1</v>
      </c>
    </row>
    <row r="429" spans="1:21" ht="14.4" customHeight="1" x14ac:dyDescent="0.3">
      <c r="A429" s="695">
        <v>7</v>
      </c>
      <c r="B429" s="696" t="s">
        <v>1919</v>
      </c>
      <c r="C429" s="696">
        <v>89301074</v>
      </c>
      <c r="D429" s="697" t="s">
        <v>3083</v>
      </c>
      <c r="E429" s="698" t="s">
        <v>2084</v>
      </c>
      <c r="F429" s="696" t="s">
        <v>2067</v>
      </c>
      <c r="G429" s="696" t="s">
        <v>2347</v>
      </c>
      <c r="H429" s="696" t="s">
        <v>546</v>
      </c>
      <c r="I429" s="696" t="s">
        <v>2793</v>
      </c>
      <c r="J429" s="696" t="s">
        <v>2656</v>
      </c>
      <c r="K429" s="696" t="s">
        <v>2196</v>
      </c>
      <c r="L429" s="699">
        <v>657.58</v>
      </c>
      <c r="M429" s="699">
        <v>1315.16</v>
      </c>
      <c r="N429" s="696">
        <v>2</v>
      </c>
      <c r="O429" s="700">
        <v>1</v>
      </c>
      <c r="P429" s="699">
        <v>1315.16</v>
      </c>
      <c r="Q429" s="701">
        <v>1</v>
      </c>
      <c r="R429" s="696">
        <v>2</v>
      </c>
      <c r="S429" s="701">
        <v>1</v>
      </c>
      <c r="T429" s="700">
        <v>1</v>
      </c>
      <c r="U429" s="702">
        <v>1</v>
      </c>
    </row>
    <row r="430" spans="1:21" ht="14.4" customHeight="1" x14ac:dyDescent="0.3">
      <c r="A430" s="695">
        <v>7</v>
      </c>
      <c r="B430" s="696" t="s">
        <v>1919</v>
      </c>
      <c r="C430" s="696">
        <v>89301074</v>
      </c>
      <c r="D430" s="697" t="s">
        <v>3083</v>
      </c>
      <c r="E430" s="698" t="s">
        <v>2084</v>
      </c>
      <c r="F430" s="696" t="s">
        <v>2067</v>
      </c>
      <c r="G430" s="696" t="s">
        <v>2347</v>
      </c>
      <c r="H430" s="696" t="s">
        <v>546</v>
      </c>
      <c r="I430" s="696" t="s">
        <v>2929</v>
      </c>
      <c r="J430" s="696" t="s">
        <v>2349</v>
      </c>
      <c r="K430" s="696" t="s">
        <v>2930</v>
      </c>
      <c r="L430" s="699">
        <v>0</v>
      </c>
      <c r="M430" s="699">
        <v>0</v>
      </c>
      <c r="N430" s="696">
        <v>2</v>
      </c>
      <c r="O430" s="700">
        <v>1</v>
      </c>
      <c r="P430" s="699">
        <v>0</v>
      </c>
      <c r="Q430" s="701"/>
      <c r="R430" s="696">
        <v>2</v>
      </c>
      <c r="S430" s="701">
        <v>1</v>
      </c>
      <c r="T430" s="700">
        <v>1</v>
      </c>
      <c r="U430" s="702">
        <v>1</v>
      </c>
    </row>
    <row r="431" spans="1:21" ht="14.4" customHeight="1" x14ac:dyDescent="0.3">
      <c r="A431" s="695">
        <v>7</v>
      </c>
      <c r="B431" s="696" t="s">
        <v>1919</v>
      </c>
      <c r="C431" s="696">
        <v>89301074</v>
      </c>
      <c r="D431" s="697" t="s">
        <v>3083</v>
      </c>
      <c r="E431" s="698" t="s">
        <v>2084</v>
      </c>
      <c r="F431" s="696" t="s">
        <v>2067</v>
      </c>
      <c r="G431" s="696" t="s">
        <v>2193</v>
      </c>
      <c r="H431" s="696" t="s">
        <v>1391</v>
      </c>
      <c r="I431" s="696" t="s">
        <v>2668</v>
      </c>
      <c r="J431" s="696" t="s">
        <v>2669</v>
      </c>
      <c r="K431" s="696" t="s">
        <v>2196</v>
      </c>
      <c r="L431" s="699">
        <v>147.36000000000001</v>
      </c>
      <c r="M431" s="699">
        <v>3094.5600000000004</v>
      </c>
      <c r="N431" s="696">
        <v>21</v>
      </c>
      <c r="O431" s="700">
        <v>3</v>
      </c>
      <c r="P431" s="699">
        <v>2210.4</v>
      </c>
      <c r="Q431" s="701">
        <v>0.71428571428571419</v>
      </c>
      <c r="R431" s="696">
        <v>15</v>
      </c>
      <c r="S431" s="701">
        <v>0.7142857142857143</v>
      </c>
      <c r="T431" s="700">
        <v>2.5</v>
      </c>
      <c r="U431" s="702">
        <v>0.83333333333333337</v>
      </c>
    </row>
    <row r="432" spans="1:21" ht="14.4" customHeight="1" x14ac:dyDescent="0.3">
      <c r="A432" s="695">
        <v>7</v>
      </c>
      <c r="B432" s="696" t="s">
        <v>1919</v>
      </c>
      <c r="C432" s="696">
        <v>89301074</v>
      </c>
      <c r="D432" s="697" t="s">
        <v>3083</v>
      </c>
      <c r="E432" s="698" t="s">
        <v>2084</v>
      </c>
      <c r="F432" s="696" t="s">
        <v>2067</v>
      </c>
      <c r="G432" s="696" t="s">
        <v>2193</v>
      </c>
      <c r="H432" s="696" t="s">
        <v>1391</v>
      </c>
      <c r="I432" s="696" t="s">
        <v>2353</v>
      </c>
      <c r="J432" s="696" t="s">
        <v>2354</v>
      </c>
      <c r="K432" s="696" t="s">
        <v>2337</v>
      </c>
      <c r="L432" s="699">
        <v>196.46</v>
      </c>
      <c r="M432" s="699">
        <v>2357.52</v>
      </c>
      <c r="N432" s="696">
        <v>12</v>
      </c>
      <c r="O432" s="700">
        <v>1.5</v>
      </c>
      <c r="P432" s="699">
        <v>1178.76</v>
      </c>
      <c r="Q432" s="701">
        <v>0.5</v>
      </c>
      <c r="R432" s="696">
        <v>6</v>
      </c>
      <c r="S432" s="701">
        <v>0.5</v>
      </c>
      <c r="T432" s="700">
        <v>0.5</v>
      </c>
      <c r="U432" s="702">
        <v>0.33333333333333331</v>
      </c>
    </row>
    <row r="433" spans="1:21" ht="14.4" customHeight="1" x14ac:dyDescent="0.3">
      <c r="A433" s="695">
        <v>7</v>
      </c>
      <c r="B433" s="696" t="s">
        <v>1919</v>
      </c>
      <c r="C433" s="696">
        <v>89301074</v>
      </c>
      <c r="D433" s="697" t="s">
        <v>3083</v>
      </c>
      <c r="E433" s="698" t="s">
        <v>2084</v>
      </c>
      <c r="F433" s="696" t="s">
        <v>2067</v>
      </c>
      <c r="G433" s="696" t="s">
        <v>2193</v>
      </c>
      <c r="H433" s="696" t="s">
        <v>1391</v>
      </c>
      <c r="I433" s="696" t="s">
        <v>2670</v>
      </c>
      <c r="J433" s="696" t="s">
        <v>2671</v>
      </c>
      <c r="K433" s="696" t="s">
        <v>2346</v>
      </c>
      <c r="L433" s="699">
        <v>98.23</v>
      </c>
      <c r="M433" s="699">
        <v>196.46</v>
      </c>
      <c r="N433" s="696">
        <v>2</v>
      </c>
      <c r="O433" s="700">
        <v>1</v>
      </c>
      <c r="P433" s="699"/>
      <c r="Q433" s="701">
        <v>0</v>
      </c>
      <c r="R433" s="696"/>
      <c r="S433" s="701">
        <v>0</v>
      </c>
      <c r="T433" s="700"/>
      <c r="U433" s="702">
        <v>0</v>
      </c>
    </row>
    <row r="434" spans="1:21" ht="14.4" customHeight="1" x14ac:dyDescent="0.3">
      <c r="A434" s="695">
        <v>7</v>
      </c>
      <c r="B434" s="696" t="s">
        <v>1919</v>
      </c>
      <c r="C434" s="696">
        <v>89301074</v>
      </c>
      <c r="D434" s="697" t="s">
        <v>3083</v>
      </c>
      <c r="E434" s="698" t="s">
        <v>2084</v>
      </c>
      <c r="F434" s="696" t="s">
        <v>2067</v>
      </c>
      <c r="G434" s="696" t="s">
        <v>2193</v>
      </c>
      <c r="H434" s="696" t="s">
        <v>1391</v>
      </c>
      <c r="I434" s="696" t="s">
        <v>2672</v>
      </c>
      <c r="J434" s="696" t="s">
        <v>2671</v>
      </c>
      <c r="K434" s="696" t="s">
        <v>2673</v>
      </c>
      <c r="L434" s="699">
        <v>163.72999999999999</v>
      </c>
      <c r="M434" s="699">
        <v>2947.14</v>
      </c>
      <c r="N434" s="696">
        <v>18</v>
      </c>
      <c r="O434" s="700">
        <v>4.5</v>
      </c>
      <c r="P434" s="699">
        <v>491.18999999999994</v>
      </c>
      <c r="Q434" s="701">
        <v>0.16666666666666666</v>
      </c>
      <c r="R434" s="696">
        <v>3</v>
      </c>
      <c r="S434" s="701">
        <v>0.16666666666666666</v>
      </c>
      <c r="T434" s="700">
        <v>1</v>
      </c>
      <c r="U434" s="702">
        <v>0.22222222222222221</v>
      </c>
    </row>
    <row r="435" spans="1:21" ht="14.4" customHeight="1" x14ac:dyDescent="0.3">
      <c r="A435" s="695">
        <v>7</v>
      </c>
      <c r="B435" s="696" t="s">
        <v>1919</v>
      </c>
      <c r="C435" s="696">
        <v>89301074</v>
      </c>
      <c r="D435" s="697" t="s">
        <v>3083</v>
      </c>
      <c r="E435" s="698" t="s">
        <v>2084</v>
      </c>
      <c r="F435" s="696" t="s">
        <v>2067</v>
      </c>
      <c r="G435" s="696" t="s">
        <v>2193</v>
      </c>
      <c r="H435" s="696" t="s">
        <v>1391</v>
      </c>
      <c r="I435" s="696" t="s">
        <v>2674</v>
      </c>
      <c r="J435" s="696" t="s">
        <v>2666</v>
      </c>
      <c r="K435" s="696" t="s">
        <v>2675</v>
      </c>
      <c r="L435" s="699">
        <v>314.33999999999997</v>
      </c>
      <c r="M435" s="699">
        <v>3143.4</v>
      </c>
      <c r="N435" s="696">
        <v>10</v>
      </c>
      <c r="O435" s="700">
        <v>3.5</v>
      </c>
      <c r="P435" s="699">
        <v>2514.7200000000003</v>
      </c>
      <c r="Q435" s="701">
        <v>0.8</v>
      </c>
      <c r="R435" s="696">
        <v>8</v>
      </c>
      <c r="S435" s="701">
        <v>0.8</v>
      </c>
      <c r="T435" s="700">
        <v>2.5</v>
      </c>
      <c r="U435" s="702">
        <v>0.7142857142857143</v>
      </c>
    </row>
    <row r="436" spans="1:21" ht="14.4" customHeight="1" x14ac:dyDescent="0.3">
      <c r="A436" s="695">
        <v>7</v>
      </c>
      <c r="B436" s="696" t="s">
        <v>1919</v>
      </c>
      <c r="C436" s="696">
        <v>89301074</v>
      </c>
      <c r="D436" s="697" t="s">
        <v>3083</v>
      </c>
      <c r="E436" s="698" t="s">
        <v>2084</v>
      </c>
      <c r="F436" s="696" t="s">
        <v>2067</v>
      </c>
      <c r="G436" s="696" t="s">
        <v>2193</v>
      </c>
      <c r="H436" s="696" t="s">
        <v>546</v>
      </c>
      <c r="I436" s="696" t="s">
        <v>2931</v>
      </c>
      <c r="J436" s="696" t="s">
        <v>2932</v>
      </c>
      <c r="K436" s="696" t="s">
        <v>2933</v>
      </c>
      <c r="L436" s="699">
        <v>65.489999999999995</v>
      </c>
      <c r="M436" s="699">
        <v>196.46999999999997</v>
      </c>
      <c r="N436" s="696">
        <v>3</v>
      </c>
      <c r="O436" s="700">
        <v>1</v>
      </c>
      <c r="P436" s="699"/>
      <c r="Q436" s="701">
        <v>0</v>
      </c>
      <c r="R436" s="696"/>
      <c r="S436" s="701">
        <v>0</v>
      </c>
      <c r="T436" s="700"/>
      <c r="U436" s="702">
        <v>0</v>
      </c>
    </row>
    <row r="437" spans="1:21" ht="14.4" customHeight="1" x14ac:dyDescent="0.3">
      <c r="A437" s="695">
        <v>7</v>
      </c>
      <c r="B437" s="696" t="s">
        <v>1919</v>
      </c>
      <c r="C437" s="696">
        <v>89301074</v>
      </c>
      <c r="D437" s="697" t="s">
        <v>3083</v>
      </c>
      <c r="E437" s="698" t="s">
        <v>2084</v>
      </c>
      <c r="F437" s="696" t="s">
        <v>2067</v>
      </c>
      <c r="G437" s="696" t="s">
        <v>2193</v>
      </c>
      <c r="H437" s="696" t="s">
        <v>546</v>
      </c>
      <c r="I437" s="696" t="s">
        <v>2934</v>
      </c>
      <c r="J437" s="696" t="s">
        <v>2932</v>
      </c>
      <c r="K437" s="696" t="s">
        <v>2673</v>
      </c>
      <c r="L437" s="699">
        <v>163.72999999999999</v>
      </c>
      <c r="M437" s="699">
        <v>327.45999999999998</v>
      </c>
      <c r="N437" s="696">
        <v>2</v>
      </c>
      <c r="O437" s="700">
        <v>1.5</v>
      </c>
      <c r="P437" s="699">
        <v>163.72999999999999</v>
      </c>
      <c r="Q437" s="701">
        <v>0.5</v>
      </c>
      <c r="R437" s="696">
        <v>1</v>
      </c>
      <c r="S437" s="701">
        <v>0.5</v>
      </c>
      <c r="T437" s="700">
        <v>1</v>
      </c>
      <c r="U437" s="702">
        <v>0.66666666666666663</v>
      </c>
    </row>
    <row r="438" spans="1:21" ht="14.4" customHeight="1" x14ac:dyDescent="0.3">
      <c r="A438" s="695">
        <v>7</v>
      </c>
      <c r="B438" s="696" t="s">
        <v>1919</v>
      </c>
      <c r="C438" s="696">
        <v>89301074</v>
      </c>
      <c r="D438" s="697" t="s">
        <v>3083</v>
      </c>
      <c r="E438" s="698" t="s">
        <v>2084</v>
      </c>
      <c r="F438" s="696" t="s">
        <v>2067</v>
      </c>
      <c r="G438" s="696" t="s">
        <v>2197</v>
      </c>
      <c r="H438" s="696" t="s">
        <v>546</v>
      </c>
      <c r="I438" s="696" t="s">
        <v>2355</v>
      </c>
      <c r="J438" s="696" t="s">
        <v>2356</v>
      </c>
      <c r="K438" s="696" t="s">
        <v>2357</v>
      </c>
      <c r="L438" s="699">
        <v>0</v>
      </c>
      <c r="M438" s="699">
        <v>0</v>
      </c>
      <c r="N438" s="696">
        <v>4</v>
      </c>
      <c r="O438" s="700">
        <v>1</v>
      </c>
      <c r="P438" s="699">
        <v>0</v>
      </c>
      <c r="Q438" s="701"/>
      <c r="R438" s="696">
        <v>4</v>
      </c>
      <c r="S438" s="701">
        <v>1</v>
      </c>
      <c r="T438" s="700">
        <v>1</v>
      </c>
      <c r="U438" s="702">
        <v>1</v>
      </c>
    </row>
    <row r="439" spans="1:21" ht="14.4" customHeight="1" x14ac:dyDescent="0.3">
      <c r="A439" s="695">
        <v>7</v>
      </c>
      <c r="B439" s="696" t="s">
        <v>1919</v>
      </c>
      <c r="C439" s="696">
        <v>89301074</v>
      </c>
      <c r="D439" s="697" t="s">
        <v>3083</v>
      </c>
      <c r="E439" s="698" t="s">
        <v>2084</v>
      </c>
      <c r="F439" s="696" t="s">
        <v>2067</v>
      </c>
      <c r="G439" s="696" t="s">
        <v>2197</v>
      </c>
      <c r="H439" s="696" t="s">
        <v>546</v>
      </c>
      <c r="I439" s="696" t="s">
        <v>2198</v>
      </c>
      <c r="J439" s="696" t="s">
        <v>2199</v>
      </c>
      <c r="K439" s="696" t="s">
        <v>2200</v>
      </c>
      <c r="L439" s="699">
        <v>154.33000000000001</v>
      </c>
      <c r="M439" s="699">
        <v>18828.259999999995</v>
      </c>
      <c r="N439" s="696">
        <v>122</v>
      </c>
      <c r="O439" s="700">
        <v>34.5</v>
      </c>
      <c r="P439" s="699">
        <v>11266.089999999998</v>
      </c>
      <c r="Q439" s="701">
        <v>0.59836065573770503</v>
      </c>
      <c r="R439" s="696">
        <v>73</v>
      </c>
      <c r="S439" s="701">
        <v>0.59836065573770492</v>
      </c>
      <c r="T439" s="700">
        <v>20.5</v>
      </c>
      <c r="U439" s="702">
        <v>0.59420289855072461</v>
      </c>
    </row>
    <row r="440" spans="1:21" ht="14.4" customHeight="1" x14ac:dyDescent="0.3">
      <c r="A440" s="695">
        <v>7</v>
      </c>
      <c r="B440" s="696" t="s">
        <v>1919</v>
      </c>
      <c r="C440" s="696">
        <v>89301074</v>
      </c>
      <c r="D440" s="697" t="s">
        <v>3083</v>
      </c>
      <c r="E440" s="698" t="s">
        <v>2084</v>
      </c>
      <c r="F440" s="696" t="s">
        <v>2067</v>
      </c>
      <c r="G440" s="696" t="s">
        <v>2197</v>
      </c>
      <c r="H440" s="696" t="s">
        <v>546</v>
      </c>
      <c r="I440" s="696" t="s">
        <v>2676</v>
      </c>
      <c r="J440" s="696" t="s">
        <v>2677</v>
      </c>
      <c r="K440" s="696" t="s">
        <v>2200</v>
      </c>
      <c r="L440" s="699">
        <v>60.97</v>
      </c>
      <c r="M440" s="699">
        <v>304.85000000000002</v>
      </c>
      <c r="N440" s="696">
        <v>5</v>
      </c>
      <c r="O440" s="700">
        <v>1</v>
      </c>
      <c r="P440" s="699">
        <v>304.85000000000002</v>
      </c>
      <c r="Q440" s="701">
        <v>1</v>
      </c>
      <c r="R440" s="696">
        <v>5</v>
      </c>
      <c r="S440" s="701">
        <v>1</v>
      </c>
      <c r="T440" s="700">
        <v>1</v>
      </c>
      <c r="U440" s="702">
        <v>1</v>
      </c>
    </row>
    <row r="441" spans="1:21" ht="14.4" customHeight="1" x14ac:dyDescent="0.3">
      <c r="A441" s="695">
        <v>7</v>
      </c>
      <c r="B441" s="696" t="s">
        <v>1919</v>
      </c>
      <c r="C441" s="696">
        <v>89301074</v>
      </c>
      <c r="D441" s="697" t="s">
        <v>3083</v>
      </c>
      <c r="E441" s="698" t="s">
        <v>2084</v>
      </c>
      <c r="F441" s="696" t="s">
        <v>2067</v>
      </c>
      <c r="G441" s="696" t="s">
        <v>2197</v>
      </c>
      <c r="H441" s="696" t="s">
        <v>546</v>
      </c>
      <c r="I441" s="696" t="s">
        <v>2935</v>
      </c>
      <c r="J441" s="696" t="s">
        <v>2199</v>
      </c>
      <c r="K441" s="696" t="s">
        <v>2936</v>
      </c>
      <c r="L441" s="699">
        <v>0</v>
      </c>
      <c r="M441" s="699">
        <v>0</v>
      </c>
      <c r="N441" s="696">
        <v>1</v>
      </c>
      <c r="O441" s="700">
        <v>0.5</v>
      </c>
      <c r="P441" s="699">
        <v>0</v>
      </c>
      <c r="Q441" s="701"/>
      <c r="R441" s="696">
        <v>1</v>
      </c>
      <c r="S441" s="701">
        <v>1</v>
      </c>
      <c r="T441" s="700">
        <v>0.5</v>
      </c>
      <c r="U441" s="702">
        <v>1</v>
      </c>
    </row>
    <row r="442" spans="1:21" ht="14.4" customHeight="1" x14ac:dyDescent="0.3">
      <c r="A442" s="695">
        <v>7</v>
      </c>
      <c r="B442" s="696" t="s">
        <v>1919</v>
      </c>
      <c r="C442" s="696">
        <v>89301074</v>
      </c>
      <c r="D442" s="697" t="s">
        <v>3083</v>
      </c>
      <c r="E442" s="698" t="s">
        <v>2084</v>
      </c>
      <c r="F442" s="696" t="s">
        <v>2067</v>
      </c>
      <c r="G442" s="696" t="s">
        <v>2197</v>
      </c>
      <c r="H442" s="696" t="s">
        <v>546</v>
      </c>
      <c r="I442" s="696" t="s">
        <v>2937</v>
      </c>
      <c r="J442" s="696" t="s">
        <v>2356</v>
      </c>
      <c r="K442" s="696" t="s">
        <v>2938</v>
      </c>
      <c r="L442" s="699">
        <v>0</v>
      </c>
      <c r="M442" s="699">
        <v>0</v>
      </c>
      <c r="N442" s="696">
        <v>2</v>
      </c>
      <c r="O442" s="700">
        <v>1</v>
      </c>
      <c r="P442" s="699"/>
      <c r="Q442" s="701"/>
      <c r="R442" s="696"/>
      <c r="S442" s="701">
        <v>0</v>
      </c>
      <c r="T442" s="700"/>
      <c r="U442" s="702">
        <v>0</v>
      </c>
    </row>
    <row r="443" spans="1:21" ht="14.4" customHeight="1" x14ac:dyDescent="0.3">
      <c r="A443" s="695">
        <v>7</v>
      </c>
      <c r="B443" s="696" t="s">
        <v>1919</v>
      </c>
      <c r="C443" s="696">
        <v>89301074</v>
      </c>
      <c r="D443" s="697" t="s">
        <v>3083</v>
      </c>
      <c r="E443" s="698" t="s">
        <v>2084</v>
      </c>
      <c r="F443" s="696" t="s">
        <v>2067</v>
      </c>
      <c r="G443" s="696" t="s">
        <v>2197</v>
      </c>
      <c r="H443" s="696" t="s">
        <v>546</v>
      </c>
      <c r="I443" s="696" t="s">
        <v>2939</v>
      </c>
      <c r="J443" s="696" t="s">
        <v>2356</v>
      </c>
      <c r="K443" s="696" t="s">
        <v>2938</v>
      </c>
      <c r="L443" s="699">
        <v>0</v>
      </c>
      <c r="M443" s="699">
        <v>0</v>
      </c>
      <c r="N443" s="696">
        <v>7</v>
      </c>
      <c r="O443" s="700">
        <v>2.5</v>
      </c>
      <c r="P443" s="699">
        <v>0</v>
      </c>
      <c r="Q443" s="701"/>
      <c r="R443" s="696">
        <v>2</v>
      </c>
      <c r="S443" s="701">
        <v>0.2857142857142857</v>
      </c>
      <c r="T443" s="700">
        <v>1</v>
      </c>
      <c r="U443" s="702">
        <v>0.4</v>
      </c>
    </row>
    <row r="444" spans="1:21" ht="14.4" customHeight="1" x14ac:dyDescent="0.3">
      <c r="A444" s="695">
        <v>7</v>
      </c>
      <c r="B444" s="696" t="s">
        <v>1919</v>
      </c>
      <c r="C444" s="696">
        <v>89301074</v>
      </c>
      <c r="D444" s="697" t="s">
        <v>3083</v>
      </c>
      <c r="E444" s="698" t="s">
        <v>2084</v>
      </c>
      <c r="F444" s="696" t="s">
        <v>2067</v>
      </c>
      <c r="G444" s="696" t="s">
        <v>2940</v>
      </c>
      <c r="H444" s="696" t="s">
        <v>546</v>
      </c>
      <c r="I444" s="696" t="s">
        <v>1150</v>
      </c>
      <c r="J444" s="696" t="s">
        <v>1151</v>
      </c>
      <c r="K444" s="696" t="s">
        <v>2941</v>
      </c>
      <c r="L444" s="699">
        <v>432.32</v>
      </c>
      <c r="M444" s="699">
        <v>864.64</v>
      </c>
      <c r="N444" s="696">
        <v>2</v>
      </c>
      <c r="O444" s="700">
        <v>0.5</v>
      </c>
      <c r="P444" s="699">
        <v>864.64</v>
      </c>
      <c r="Q444" s="701">
        <v>1</v>
      </c>
      <c r="R444" s="696">
        <v>2</v>
      </c>
      <c r="S444" s="701">
        <v>1</v>
      </c>
      <c r="T444" s="700">
        <v>0.5</v>
      </c>
      <c r="U444" s="702">
        <v>1</v>
      </c>
    </row>
    <row r="445" spans="1:21" ht="14.4" customHeight="1" x14ac:dyDescent="0.3">
      <c r="A445" s="695">
        <v>7</v>
      </c>
      <c r="B445" s="696" t="s">
        <v>1919</v>
      </c>
      <c r="C445" s="696">
        <v>89301074</v>
      </c>
      <c r="D445" s="697" t="s">
        <v>3083</v>
      </c>
      <c r="E445" s="698" t="s">
        <v>2084</v>
      </c>
      <c r="F445" s="696" t="s">
        <v>2067</v>
      </c>
      <c r="G445" s="696" t="s">
        <v>2940</v>
      </c>
      <c r="H445" s="696" t="s">
        <v>546</v>
      </c>
      <c r="I445" s="696" t="s">
        <v>2942</v>
      </c>
      <c r="J445" s="696" t="s">
        <v>2943</v>
      </c>
      <c r="K445" s="696" t="s">
        <v>2944</v>
      </c>
      <c r="L445" s="699">
        <v>162.13</v>
      </c>
      <c r="M445" s="699">
        <v>972.78</v>
      </c>
      <c r="N445" s="696">
        <v>6</v>
      </c>
      <c r="O445" s="700">
        <v>1</v>
      </c>
      <c r="P445" s="699">
        <v>486.39</v>
      </c>
      <c r="Q445" s="701">
        <v>0.5</v>
      </c>
      <c r="R445" s="696">
        <v>3</v>
      </c>
      <c r="S445" s="701">
        <v>0.5</v>
      </c>
      <c r="T445" s="700">
        <v>0.5</v>
      </c>
      <c r="U445" s="702">
        <v>0.5</v>
      </c>
    </row>
    <row r="446" spans="1:21" ht="14.4" customHeight="1" x14ac:dyDescent="0.3">
      <c r="A446" s="695">
        <v>7</v>
      </c>
      <c r="B446" s="696" t="s">
        <v>1919</v>
      </c>
      <c r="C446" s="696">
        <v>89301074</v>
      </c>
      <c r="D446" s="697" t="s">
        <v>3083</v>
      </c>
      <c r="E446" s="698" t="s">
        <v>2084</v>
      </c>
      <c r="F446" s="696" t="s">
        <v>2067</v>
      </c>
      <c r="G446" s="696" t="s">
        <v>2799</v>
      </c>
      <c r="H446" s="696" t="s">
        <v>546</v>
      </c>
      <c r="I446" s="696" t="s">
        <v>2945</v>
      </c>
      <c r="J446" s="696" t="s">
        <v>2801</v>
      </c>
      <c r="K446" s="696" t="s">
        <v>2946</v>
      </c>
      <c r="L446" s="699">
        <v>464.86</v>
      </c>
      <c r="M446" s="699">
        <v>464.86</v>
      </c>
      <c r="N446" s="696">
        <v>1</v>
      </c>
      <c r="O446" s="700">
        <v>0.5</v>
      </c>
      <c r="P446" s="699"/>
      <c r="Q446" s="701">
        <v>0</v>
      </c>
      <c r="R446" s="696"/>
      <c r="S446" s="701">
        <v>0</v>
      </c>
      <c r="T446" s="700"/>
      <c r="U446" s="702">
        <v>0</v>
      </c>
    </row>
    <row r="447" spans="1:21" ht="14.4" customHeight="1" x14ac:dyDescent="0.3">
      <c r="A447" s="695">
        <v>7</v>
      </c>
      <c r="B447" s="696" t="s">
        <v>1919</v>
      </c>
      <c r="C447" s="696">
        <v>89301074</v>
      </c>
      <c r="D447" s="697" t="s">
        <v>3083</v>
      </c>
      <c r="E447" s="698" t="s">
        <v>2084</v>
      </c>
      <c r="F447" s="696" t="s">
        <v>2067</v>
      </c>
      <c r="G447" s="696" t="s">
        <v>2799</v>
      </c>
      <c r="H447" s="696" t="s">
        <v>546</v>
      </c>
      <c r="I447" s="696" t="s">
        <v>2947</v>
      </c>
      <c r="J447" s="696" t="s">
        <v>2948</v>
      </c>
      <c r="K447" s="696" t="s">
        <v>2949</v>
      </c>
      <c r="L447" s="699">
        <v>619.66</v>
      </c>
      <c r="M447" s="699">
        <v>619.66</v>
      </c>
      <c r="N447" s="696">
        <v>1</v>
      </c>
      <c r="O447" s="700">
        <v>0.5</v>
      </c>
      <c r="P447" s="699"/>
      <c r="Q447" s="701">
        <v>0</v>
      </c>
      <c r="R447" s="696"/>
      <c r="S447" s="701">
        <v>0</v>
      </c>
      <c r="T447" s="700"/>
      <c r="U447" s="702">
        <v>0</v>
      </c>
    </row>
    <row r="448" spans="1:21" ht="14.4" customHeight="1" x14ac:dyDescent="0.3">
      <c r="A448" s="695">
        <v>7</v>
      </c>
      <c r="B448" s="696" t="s">
        <v>1919</v>
      </c>
      <c r="C448" s="696">
        <v>89301074</v>
      </c>
      <c r="D448" s="697" t="s">
        <v>3083</v>
      </c>
      <c r="E448" s="698" t="s">
        <v>2084</v>
      </c>
      <c r="F448" s="696" t="s">
        <v>2067</v>
      </c>
      <c r="G448" s="696" t="s">
        <v>2126</v>
      </c>
      <c r="H448" s="696" t="s">
        <v>546</v>
      </c>
      <c r="I448" s="696" t="s">
        <v>2950</v>
      </c>
      <c r="J448" s="696" t="s">
        <v>2306</v>
      </c>
      <c r="K448" s="696" t="s">
        <v>2213</v>
      </c>
      <c r="L448" s="699">
        <v>0</v>
      </c>
      <c r="M448" s="699">
        <v>0</v>
      </c>
      <c r="N448" s="696">
        <v>2</v>
      </c>
      <c r="O448" s="700">
        <v>1</v>
      </c>
      <c r="P448" s="699">
        <v>0</v>
      </c>
      <c r="Q448" s="701"/>
      <c r="R448" s="696">
        <v>2</v>
      </c>
      <c r="S448" s="701">
        <v>1</v>
      </c>
      <c r="T448" s="700">
        <v>1</v>
      </c>
      <c r="U448" s="702">
        <v>1</v>
      </c>
    </row>
    <row r="449" spans="1:21" ht="14.4" customHeight="1" x14ac:dyDescent="0.3">
      <c r="A449" s="695">
        <v>7</v>
      </c>
      <c r="B449" s="696" t="s">
        <v>1919</v>
      </c>
      <c r="C449" s="696">
        <v>89301074</v>
      </c>
      <c r="D449" s="697" t="s">
        <v>3083</v>
      </c>
      <c r="E449" s="698" t="s">
        <v>2084</v>
      </c>
      <c r="F449" s="696" t="s">
        <v>2067</v>
      </c>
      <c r="G449" s="696" t="s">
        <v>2126</v>
      </c>
      <c r="H449" s="696" t="s">
        <v>546</v>
      </c>
      <c r="I449" s="696" t="s">
        <v>2951</v>
      </c>
      <c r="J449" s="696" t="s">
        <v>2306</v>
      </c>
      <c r="K449" s="696" t="s">
        <v>2307</v>
      </c>
      <c r="L449" s="699">
        <v>0</v>
      </c>
      <c r="M449" s="699">
        <v>0</v>
      </c>
      <c r="N449" s="696">
        <v>3</v>
      </c>
      <c r="O449" s="700">
        <v>1</v>
      </c>
      <c r="P449" s="699">
        <v>0</v>
      </c>
      <c r="Q449" s="701"/>
      <c r="R449" s="696">
        <v>3</v>
      </c>
      <c r="S449" s="701">
        <v>1</v>
      </c>
      <c r="T449" s="700">
        <v>1</v>
      </c>
      <c r="U449" s="702">
        <v>1</v>
      </c>
    </row>
    <row r="450" spans="1:21" ht="14.4" customHeight="1" x14ac:dyDescent="0.3">
      <c r="A450" s="695">
        <v>7</v>
      </c>
      <c r="B450" s="696" t="s">
        <v>1919</v>
      </c>
      <c r="C450" s="696">
        <v>89301074</v>
      </c>
      <c r="D450" s="697" t="s">
        <v>3083</v>
      </c>
      <c r="E450" s="698" t="s">
        <v>2084</v>
      </c>
      <c r="F450" s="696" t="s">
        <v>2067</v>
      </c>
      <c r="G450" s="696" t="s">
        <v>2126</v>
      </c>
      <c r="H450" s="696" t="s">
        <v>546</v>
      </c>
      <c r="I450" s="696" t="s">
        <v>2212</v>
      </c>
      <c r="J450" s="696" t="s">
        <v>2128</v>
      </c>
      <c r="K450" s="696" t="s">
        <v>2213</v>
      </c>
      <c r="L450" s="699">
        <v>0</v>
      </c>
      <c r="M450" s="699">
        <v>0</v>
      </c>
      <c r="N450" s="696">
        <v>2</v>
      </c>
      <c r="O450" s="700">
        <v>0.5</v>
      </c>
      <c r="P450" s="699">
        <v>0</v>
      </c>
      <c r="Q450" s="701"/>
      <c r="R450" s="696">
        <v>2</v>
      </c>
      <c r="S450" s="701">
        <v>1</v>
      </c>
      <c r="T450" s="700">
        <v>0.5</v>
      </c>
      <c r="U450" s="702">
        <v>1</v>
      </c>
    </row>
    <row r="451" spans="1:21" ht="14.4" customHeight="1" x14ac:dyDescent="0.3">
      <c r="A451" s="695">
        <v>7</v>
      </c>
      <c r="B451" s="696" t="s">
        <v>1919</v>
      </c>
      <c r="C451" s="696">
        <v>89301074</v>
      </c>
      <c r="D451" s="697" t="s">
        <v>3083</v>
      </c>
      <c r="E451" s="698" t="s">
        <v>2084</v>
      </c>
      <c r="F451" s="696" t="s">
        <v>2067</v>
      </c>
      <c r="G451" s="696" t="s">
        <v>2126</v>
      </c>
      <c r="H451" s="696" t="s">
        <v>546</v>
      </c>
      <c r="I451" s="696" t="s">
        <v>2214</v>
      </c>
      <c r="J451" s="696" t="s">
        <v>2128</v>
      </c>
      <c r="K451" s="696" t="s">
        <v>2213</v>
      </c>
      <c r="L451" s="699">
        <v>0</v>
      </c>
      <c r="M451" s="699">
        <v>0</v>
      </c>
      <c r="N451" s="696">
        <v>2</v>
      </c>
      <c r="O451" s="700">
        <v>0.5</v>
      </c>
      <c r="P451" s="699">
        <v>0</v>
      </c>
      <c r="Q451" s="701"/>
      <c r="R451" s="696">
        <v>2</v>
      </c>
      <c r="S451" s="701">
        <v>1</v>
      </c>
      <c r="T451" s="700">
        <v>0.5</v>
      </c>
      <c r="U451" s="702">
        <v>1</v>
      </c>
    </row>
    <row r="452" spans="1:21" ht="14.4" customHeight="1" x14ac:dyDescent="0.3">
      <c r="A452" s="695">
        <v>7</v>
      </c>
      <c r="B452" s="696" t="s">
        <v>1919</v>
      </c>
      <c r="C452" s="696">
        <v>89301074</v>
      </c>
      <c r="D452" s="697" t="s">
        <v>3083</v>
      </c>
      <c r="E452" s="698" t="s">
        <v>2084</v>
      </c>
      <c r="F452" s="696" t="s">
        <v>2067</v>
      </c>
      <c r="G452" s="696" t="s">
        <v>2126</v>
      </c>
      <c r="H452" s="696" t="s">
        <v>546</v>
      </c>
      <c r="I452" s="696" t="s">
        <v>2952</v>
      </c>
      <c r="J452" s="696" t="s">
        <v>2953</v>
      </c>
      <c r="K452" s="696" t="s">
        <v>2129</v>
      </c>
      <c r="L452" s="699">
        <v>0</v>
      </c>
      <c r="M452" s="699">
        <v>0</v>
      </c>
      <c r="N452" s="696">
        <v>1</v>
      </c>
      <c r="O452" s="700">
        <v>0.5</v>
      </c>
      <c r="P452" s="699">
        <v>0</v>
      </c>
      <c r="Q452" s="701"/>
      <c r="R452" s="696">
        <v>1</v>
      </c>
      <c r="S452" s="701">
        <v>1</v>
      </c>
      <c r="T452" s="700">
        <v>0.5</v>
      </c>
      <c r="U452" s="702">
        <v>1</v>
      </c>
    </row>
    <row r="453" spans="1:21" ht="14.4" customHeight="1" x14ac:dyDescent="0.3">
      <c r="A453" s="695">
        <v>7</v>
      </c>
      <c r="B453" s="696" t="s">
        <v>1919</v>
      </c>
      <c r="C453" s="696">
        <v>89301074</v>
      </c>
      <c r="D453" s="697" t="s">
        <v>3083</v>
      </c>
      <c r="E453" s="698" t="s">
        <v>2087</v>
      </c>
      <c r="F453" s="696" t="s">
        <v>2067</v>
      </c>
      <c r="G453" s="696" t="s">
        <v>2489</v>
      </c>
      <c r="H453" s="696" t="s">
        <v>546</v>
      </c>
      <c r="I453" s="696" t="s">
        <v>2493</v>
      </c>
      <c r="J453" s="696" t="s">
        <v>2491</v>
      </c>
      <c r="K453" s="696" t="s">
        <v>2494</v>
      </c>
      <c r="L453" s="699">
        <v>106.23</v>
      </c>
      <c r="M453" s="699">
        <v>106.23</v>
      </c>
      <c r="N453" s="696">
        <v>1</v>
      </c>
      <c r="O453" s="700">
        <v>1</v>
      </c>
      <c r="P453" s="699"/>
      <c r="Q453" s="701">
        <v>0</v>
      </c>
      <c r="R453" s="696"/>
      <c r="S453" s="701">
        <v>0</v>
      </c>
      <c r="T453" s="700"/>
      <c r="U453" s="702">
        <v>0</v>
      </c>
    </row>
    <row r="454" spans="1:21" ht="14.4" customHeight="1" x14ac:dyDescent="0.3">
      <c r="A454" s="695">
        <v>7</v>
      </c>
      <c r="B454" s="696" t="s">
        <v>1919</v>
      </c>
      <c r="C454" s="696">
        <v>89301074</v>
      </c>
      <c r="D454" s="697" t="s">
        <v>3083</v>
      </c>
      <c r="E454" s="698" t="s">
        <v>2087</v>
      </c>
      <c r="F454" s="696" t="s">
        <v>2067</v>
      </c>
      <c r="G454" s="696" t="s">
        <v>2322</v>
      </c>
      <c r="H454" s="696" t="s">
        <v>546</v>
      </c>
      <c r="I454" s="696" t="s">
        <v>2685</v>
      </c>
      <c r="J454" s="696" t="s">
        <v>2324</v>
      </c>
      <c r="K454" s="696" t="s">
        <v>2686</v>
      </c>
      <c r="L454" s="699">
        <v>0</v>
      </c>
      <c r="M454" s="699">
        <v>0</v>
      </c>
      <c r="N454" s="696">
        <v>1</v>
      </c>
      <c r="O454" s="700">
        <v>0.5</v>
      </c>
      <c r="P454" s="699"/>
      <c r="Q454" s="701"/>
      <c r="R454" s="696"/>
      <c r="S454" s="701">
        <v>0</v>
      </c>
      <c r="T454" s="700"/>
      <c r="U454" s="702">
        <v>0</v>
      </c>
    </row>
    <row r="455" spans="1:21" ht="14.4" customHeight="1" x14ac:dyDescent="0.3">
      <c r="A455" s="695">
        <v>7</v>
      </c>
      <c r="B455" s="696" t="s">
        <v>1919</v>
      </c>
      <c r="C455" s="696">
        <v>89301074</v>
      </c>
      <c r="D455" s="697" t="s">
        <v>3083</v>
      </c>
      <c r="E455" s="698" t="s">
        <v>2087</v>
      </c>
      <c r="F455" s="696" t="s">
        <v>2067</v>
      </c>
      <c r="G455" s="696" t="s">
        <v>2504</v>
      </c>
      <c r="H455" s="696" t="s">
        <v>1391</v>
      </c>
      <c r="I455" s="696" t="s">
        <v>2505</v>
      </c>
      <c r="J455" s="696" t="s">
        <v>2506</v>
      </c>
      <c r="K455" s="696" t="s">
        <v>2507</v>
      </c>
      <c r="L455" s="699">
        <v>1027.5999999999999</v>
      </c>
      <c r="M455" s="699">
        <v>6165.5999999999995</v>
      </c>
      <c r="N455" s="696">
        <v>6</v>
      </c>
      <c r="O455" s="700">
        <v>1</v>
      </c>
      <c r="P455" s="699">
        <v>6165.5999999999995</v>
      </c>
      <c r="Q455" s="701">
        <v>1</v>
      </c>
      <c r="R455" s="696">
        <v>6</v>
      </c>
      <c r="S455" s="701">
        <v>1</v>
      </c>
      <c r="T455" s="700">
        <v>1</v>
      </c>
      <c r="U455" s="702">
        <v>1</v>
      </c>
    </row>
    <row r="456" spans="1:21" ht="14.4" customHeight="1" x14ac:dyDescent="0.3">
      <c r="A456" s="695">
        <v>7</v>
      </c>
      <c r="B456" s="696" t="s">
        <v>1919</v>
      </c>
      <c r="C456" s="696">
        <v>89301074</v>
      </c>
      <c r="D456" s="697" t="s">
        <v>3083</v>
      </c>
      <c r="E456" s="698" t="s">
        <v>2087</v>
      </c>
      <c r="F456" s="696" t="s">
        <v>2067</v>
      </c>
      <c r="G456" s="696" t="s">
        <v>2504</v>
      </c>
      <c r="H456" s="696" t="s">
        <v>1391</v>
      </c>
      <c r="I456" s="696" t="s">
        <v>2505</v>
      </c>
      <c r="J456" s="696" t="s">
        <v>2506</v>
      </c>
      <c r="K456" s="696" t="s">
        <v>2507</v>
      </c>
      <c r="L456" s="699">
        <v>801.23</v>
      </c>
      <c r="M456" s="699">
        <v>801.23</v>
      </c>
      <c r="N456" s="696">
        <v>1</v>
      </c>
      <c r="O456" s="700">
        <v>1</v>
      </c>
      <c r="P456" s="699"/>
      <c r="Q456" s="701">
        <v>0</v>
      </c>
      <c r="R456" s="696"/>
      <c r="S456" s="701">
        <v>0</v>
      </c>
      <c r="T456" s="700"/>
      <c r="U456" s="702">
        <v>0</v>
      </c>
    </row>
    <row r="457" spans="1:21" ht="14.4" customHeight="1" x14ac:dyDescent="0.3">
      <c r="A457" s="695">
        <v>7</v>
      </c>
      <c r="B457" s="696" t="s">
        <v>1919</v>
      </c>
      <c r="C457" s="696">
        <v>89301074</v>
      </c>
      <c r="D457" s="697" t="s">
        <v>3083</v>
      </c>
      <c r="E457" s="698" t="s">
        <v>2087</v>
      </c>
      <c r="F457" s="696" t="s">
        <v>2067</v>
      </c>
      <c r="G457" s="696" t="s">
        <v>2504</v>
      </c>
      <c r="H457" s="696" t="s">
        <v>1391</v>
      </c>
      <c r="I457" s="696" t="s">
        <v>2687</v>
      </c>
      <c r="J457" s="696" t="s">
        <v>2688</v>
      </c>
      <c r="K457" s="696" t="s">
        <v>2689</v>
      </c>
      <c r="L457" s="699">
        <v>1509.4</v>
      </c>
      <c r="M457" s="699">
        <v>27169.200000000004</v>
      </c>
      <c r="N457" s="696">
        <v>18</v>
      </c>
      <c r="O457" s="700">
        <v>4</v>
      </c>
      <c r="P457" s="699">
        <v>18112.800000000003</v>
      </c>
      <c r="Q457" s="701">
        <v>0.66666666666666663</v>
      </c>
      <c r="R457" s="696">
        <v>12</v>
      </c>
      <c r="S457" s="701">
        <v>0.66666666666666663</v>
      </c>
      <c r="T457" s="700">
        <v>3</v>
      </c>
      <c r="U457" s="702">
        <v>0.75</v>
      </c>
    </row>
    <row r="458" spans="1:21" ht="14.4" customHeight="1" x14ac:dyDescent="0.3">
      <c r="A458" s="695">
        <v>7</v>
      </c>
      <c r="B458" s="696" t="s">
        <v>1919</v>
      </c>
      <c r="C458" s="696">
        <v>89301074</v>
      </c>
      <c r="D458" s="697" t="s">
        <v>3083</v>
      </c>
      <c r="E458" s="698" t="s">
        <v>2087</v>
      </c>
      <c r="F458" s="696" t="s">
        <v>2067</v>
      </c>
      <c r="G458" s="696" t="s">
        <v>2504</v>
      </c>
      <c r="H458" s="696" t="s">
        <v>1391</v>
      </c>
      <c r="I458" s="696" t="s">
        <v>2687</v>
      </c>
      <c r="J458" s="696" t="s">
        <v>2688</v>
      </c>
      <c r="K458" s="696" t="s">
        <v>2689</v>
      </c>
      <c r="L458" s="699">
        <v>1201.8399999999999</v>
      </c>
      <c r="M458" s="699">
        <v>7211.0399999999991</v>
      </c>
      <c r="N458" s="696">
        <v>6</v>
      </c>
      <c r="O458" s="700">
        <v>1</v>
      </c>
      <c r="P458" s="699"/>
      <c r="Q458" s="701">
        <v>0</v>
      </c>
      <c r="R458" s="696"/>
      <c r="S458" s="701">
        <v>0</v>
      </c>
      <c r="T458" s="700"/>
      <c r="U458" s="702">
        <v>0</v>
      </c>
    </row>
    <row r="459" spans="1:21" ht="14.4" customHeight="1" x14ac:dyDescent="0.3">
      <c r="A459" s="695">
        <v>7</v>
      </c>
      <c r="B459" s="696" t="s">
        <v>1919</v>
      </c>
      <c r="C459" s="696">
        <v>89301074</v>
      </c>
      <c r="D459" s="697" t="s">
        <v>3083</v>
      </c>
      <c r="E459" s="698" t="s">
        <v>2087</v>
      </c>
      <c r="F459" s="696" t="s">
        <v>2067</v>
      </c>
      <c r="G459" s="696" t="s">
        <v>2134</v>
      </c>
      <c r="H459" s="696" t="s">
        <v>546</v>
      </c>
      <c r="I459" s="696" t="s">
        <v>2954</v>
      </c>
      <c r="J459" s="696" t="s">
        <v>2136</v>
      </c>
      <c r="K459" s="696" t="s">
        <v>2955</v>
      </c>
      <c r="L459" s="699">
        <v>0</v>
      </c>
      <c r="M459" s="699">
        <v>0</v>
      </c>
      <c r="N459" s="696">
        <v>3</v>
      </c>
      <c r="O459" s="700">
        <v>0.5</v>
      </c>
      <c r="P459" s="699">
        <v>0</v>
      </c>
      <c r="Q459" s="701"/>
      <c r="R459" s="696">
        <v>3</v>
      </c>
      <c r="S459" s="701">
        <v>1</v>
      </c>
      <c r="T459" s="700">
        <v>0.5</v>
      </c>
      <c r="U459" s="702">
        <v>1</v>
      </c>
    </row>
    <row r="460" spans="1:21" ht="14.4" customHeight="1" x14ac:dyDescent="0.3">
      <c r="A460" s="695">
        <v>7</v>
      </c>
      <c r="B460" s="696" t="s">
        <v>1919</v>
      </c>
      <c r="C460" s="696">
        <v>89301074</v>
      </c>
      <c r="D460" s="697" t="s">
        <v>3083</v>
      </c>
      <c r="E460" s="698" t="s">
        <v>2087</v>
      </c>
      <c r="F460" s="696" t="s">
        <v>2067</v>
      </c>
      <c r="G460" s="696" t="s">
        <v>2165</v>
      </c>
      <c r="H460" s="696" t="s">
        <v>1391</v>
      </c>
      <c r="I460" s="696" t="s">
        <v>2956</v>
      </c>
      <c r="J460" s="696" t="s">
        <v>2374</v>
      </c>
      <c r="K460" s="696" t="s">
        <v>2957</v>
      </c>
      <c r="L460" s="699">
        <v>432.32</v>
      </c>
      <c r="M460" s="699">
        <v>432.32</v>
      </c>
      <c r="N460" s="696">
        <v>1</v>
      </c>
      <c r="O460" s="700">
        <v>0.5</v>
      </c>
      <c r="P460" s="699"/>
      <c r="Q460" s="701">
        <v>0</v>
      </c>
      <c r="R460" s="696"/>
      <c r="S460" s="701">
        <v>0</v>
      </c>
      <c r="T460" s="700"/>
      <c r="U460" s="702">
        <v>0</v>
      </c>
    </row>
    <row r="461" spans="1:21" ht="14.4" customHeight="1" x14ac:dyDescent="0.3">
      <c r="A461" s="695">
        <v>7</v>
      </c>
      <c r="B461" s="696" t="s">
        <v>1919</v>
      </c>
      <c r="C461" s="696">
        <v>89301074</v>
      </c>
      <c r="D461" s="697" t="s">
        <v>3083</v>
      </c>
      <c r="E461" s="698" t="s">
        <v>2087</v>
      </c>
      <c r="F461" s="696" t="s">
        <v>2067</v>
      </c>
      <c r="G461" s="696" t="s">
        <v>2165</v>
      </c>
      <c r="H461" s="696" t="s">
        <v>1391</v>
      </c>
      <c r="I461" s="696" t="s">
        <v>2508</v>
      </c>
      <c r="J461" s="696" t="s">
        <v>2374</v>
      </c>
      <c r="K461" s="696" t="s">
        <v>2509</v>
      </c>
      <c r="L461" s="699">
        <v>216.16</v>
      </c>
      <c r="M461" s="699">
        <v>648.48</v>
      </c>
      <c r="N461" s="696">
        <v>3</v>
      </c>
      <c r="O461" s="700">
        <v>1</v>
      </c>
      <c r="P461" s="699"/>
      <c r="Q461" s="701">
        <v>0</v>
      </c>
      <c r="R461" s="696"/>
      <c r="S461" s="701">
        <v>0</v>
      </c>
      <c r="T461" s="700"/>
      <c r="U461" s="702">
        <v>0</v>
      </c>
    </row>
    <row r="462" spans="1:21" ht="14.4" customHeight="1" x14ac:dyDescent="0.3">
      <c r="A462" s="695">
        <v>7</v>
      </c>
      <c r="B462" s="696" t="s">
        <v>1919</v>
      </c>
      <c r="C462" s="696">
        <v>89301074</v>
      </c>
      <c r="D462" s="697" t="s">
        <v>3083</v>
      </c>
      <c r="E462" s="698" t="s">
        <v>2087</v>
      </c>
      <c r="F462" s="696" t="s">
        <v>2067</v>
      </c>
      <c r="G462" s="696" t="s">
        <v>2267</v>
      </c>
      <c r="H462" s="696" t="s">
        <v>546</v>
      </c>
      <c r="I462" s="696" t="s">
        <v>2958</v>
      </c>
      <c r="J462" s="696" t="s">
        <v>2269</v>
      </c>
      <c r="K462" s="696" t="s">
        <v>2959</v>
      </c>
      <c r="L462" s="699">
        <v>0</v>
      </c>
      <c r="M462" s="699">
        <v>0</v>
      </c>
      <c r="N462" s="696">
        <v>1</v>
      </c>
      <c r="O462" s="700">
        <v>0.5</v>
      </c>
      <c r="P462" s="699">
        <v>0</v>
      </c>
      <c r="Q462" s="701"/>
      <c r="R462" s="696">
        <v>1</v>
      </c>
      <c r="S462" s="701">
        <v>1</v>
      </c>
      <c r="T462" s="700">
        <v>0.5</v>
      </c>
      <c r="U462" s="702">
        <v>1</v>
      </c>
    </row>
    <row r="463" spans="1:21" ht="14.4" customHeight="1" x14ac:dyDescent="0.3">
      <c r="A463" s="695">
        <v>7</v>
      </c>
      <c r="B463" s="696" t="s">
        <v>1919</v>
      </c>
      <c r="C463" s="696">
        <v>89301074</v>
      </c>
      <c r="D463" s="697" t="s">
        <v>3083</v>
      </c>
      <c r="E463" s="698" t="s">
        <v>2087</v>
      </c>
      <c r="F463" s="696" t="s">
        <v>2067</v>
      </c>
      <c r="G463" s="696" t="s">
        <v>2513</v>
      </c>
      <c r="H463" s="696" t="s">
        <v>546</v>
      </c>
      <c r="I463" s="696" t="s">
        <v>2514</v>
      </c>
      <c r="J463" s="696" t="s">
        <v>2515</v>
      </c>
      <c r="K463" s="696" t="s">
        <v>2516</v>
      </c>
      <c r="L463" s="699">
        <v>25.8</v>
      </c>
      <c r="M463" s="699">
        <v>232.20000000000002</v>
      </c>
      <c r="N463" s="696">
        <v>9</v>
      </c>
      <c r="O463" s="700">
        <v>2</v>
      </c>
      <c r="P463" s="699">
        <v>77.400000000000006</v>
      </c>
      <c r="Q463" s="701">
        <v>0.33333333333333331</v>
      </c>
      <c r="R463" s="696">
        <v>3</v>
      </c>
      <c r="S463" s="701">
        <v>0.33333333333333331</v>
      </c>
      <c r="T463" s="700">
        <v>1</v>
      </c>
      <c r="U463" s="702">
        <v>0.5</v>
      </c>
    </row>
    <row r="464" spans="1:21" ht="14.4" customHeight="1" x14ac:dyDescent="0.3">
      <c r="A464" s="695">
        <v>7</v>
      </c>
      <c r="B464" s="696" t="s">
        <v>1919</v>
      </c>
      <c r="C464" s="696">
        <v>89301074</v>
      </c>
      <c r="D464" s="697" t="s">
        <v>3083</v>
      </c>
      <c r="E464" s="698" t="s">
        <v>2087</v>
      </c>
      <c r="F464" s="696" t="s">
        <v>2067</v>
      </c>
      <c r="G464" s="696" t="s">
        <v>2513</v>
      </c>
      <c r="H464" s="696" t="s">
        <v>546</v>
      </c>
      <c r="I464" s="696" t="s">
        <v>2517</v>
      </c>
      <c r="J464" s="696" t="s">
        <v>2518</v>
      </c>
      <c r="K464" s="696" t="s">
        <v>2519</v>
      </c>
      <c r="L464" s="699">
        <v>77.42</v>
      </c>
      <c r="M464" s="699">
        <v>154.84</v>
      </c>
      <c r="N464" s="696">
        <v>2</v>
      </c>
      <c r="O464" s="700">
        <v>0.5</v>
      </c>
      <c r="P464" s="699"/>
      <c r="Q464" s="701">
        <v>0</v>
      </c>
      <c r="R464" s="696"/>
      <c r="S464" s="701">
        <v>0</v>
      </c>
      <c r="T464" s="700"/>
      <c r="U464" s="702">
        <v>0</v>
      </c>
    </row>
    <row r="465" spans="1:21" ht="14.4" customHeight="1" x14ac:dyDescent="0.3">
      <c r="A465" s="695">
        <v>7</v>
      </c>
      <c r="B465" s="696" t="s">
        <v>1919</v>
      </c>
      <c r="C465" s="696">
        <v>89301074</v>
      </c>
      <c r="D465" s="697" t="s">
        <v>3083</v>
      </c>
      <c r="E465" s="698" t="s">
        <v>2087</v>
      </c>
      <c r="F465" s="696" t="s">
        <v>2067</v>
      </c>
      <c r="G465" s="696" t="s">
        <v>2520</v>
      </c>
      <c r="H465" s="696" t="s">
        <v>546</v>
      </c>
      <c r="I465" s="696" t="s">
        <v>790</v>
      </c>
      <c r="J465" s="696" t="s">
        <v>2521</v>
      </c>
      <c r="K465" s="696" t="s">
        <v>2522</v>
      </c>
      <c r="L465" s="699">
        <v>51.88</v>
      </c>
      <c r="M465" s="699">
        <v>51.88</v>
      </c>
      <c r="N465" s="696">
        <v>1</v>
      </c>
      <c r="O465" s="700">
        <v>0.5</v>
      </c>
      <c r="P465" s="699"/>
      <c r="Q465" s="701">
        <v>0</v>
      </c>
      <c r="R465" s="696"/>
      <c r="S465" s="701">
        <v>0</v>
      </c>
      <c r="T465" s="700"/>
      <c r="U465" s="702">
        <v>0</v>
      </c>
    </row>
    <row r="466" spans="1:21" ht="14.4" customHeight="1" x14ac:dyDescent="0.3">
      <c r="A466" s="695">
        <v>7</v>
      </c>
      <c r="B466" s="696" t="s">
        <v>1919</v>
      </c>
      <c r="C466" s="696">
        <v>89301074</v>
      </c>
      <c r="D466" s="697" t="s">
        <v>3083</v>
      </c>
      <c r="E466" s="698" t="s">
        <v>2087</v>
      </c>
      <c r="F466" s="696" t="s">
        <v>2067</v>
      </c>
      <c r="G466" s="696" t="s">
        <v>2330</v>
      </c>
      <c r="H466" s="696" t="s">
        <v>546</v>
      </c>
      <c r="I466" s="696" t="s">
        <v>2527</v>
      </c>
      <c r="J466" s="696" t="s">
        <v>2528</v>
      </c>
      <c r="K466" s="696" t="s">
        <v>2529</v>
      </c>
      <c r="L466" s="699">
        <v>629.07000000000005</v>
      </c>
      <c r="M466" s="699">
        <v>20130.239999999998</v>
      </c>
      <c r="N466" s="696">
        <v>32</v>
      </c>
      <c r="O466" s="700">
        <v>6</v>
      </c>
      <c r="P466" s="699">
        <v>12581.4</v>
      </c>
      <c r="Q466" s="701">
        <v>0.625</v>
      </c>
      <c r="R466" s="696">
        <v>20</v>
      </c>
      <c r="S466" s="701">
        <v>0.625</v>
      </c>
      <c r="T466" s="700">
        <v>4</v>
      </c>
      <c r="U466" s="702">
        <v>0.66666666666666663</v>
      </c>
    </row>
    <row r="467" spans="1:21" ht="14.4" customHeight="1" x14ac:dyDescent="0.3">
      <c r="A467" s="695">
        <v>7</v>
      </c>
      <c r="B467" s="696" t="s">
        <v>1919</v>
      </c>
      <c r="C467" s="696">
        <v>89301074</v>
      </c>
      <c r="D467" s="697" t="s">
        <v>3083</v>
      </c>
      <c r="E467" s="698" t="s">
        <v>2087</v>
      </c>
      <c r="F467" s="696" t="s">
        <v>2067</v>
      </c>
      <c r="G467" s="696" t="s">
        <v>2330</v>
      </c>
      <c r="H467" s="696" t="s">
        <v>546</v>
      </c>
      <c r="I467" s="696" t="s">
        <v>2527</v>
      </c>
      <c r="J467" s="696" t="s">
        <v>2528</v>
      </c>
      <c r="K467" s="696" t="s">
        <v>2529</v>
      </c>
      <c r="L467" s="699">
        <v>247.24</v>
      </c>
      <c r="M467" s="699">
        <v>988.96</v>
      </c>
      <c r="N467" s="696">
        <v>4</v>
      </c>
      <c r="O467" s="700">
        <v>1</v>
      </c>
      <c r="P467" s="699">
        <v>988.96</v>
      </c>
      <c r="Q467" s="701">
        <v>1</v>
      </c>
      <c r="R467" s="696">
        <v>4</v>
      </c>
      <c r="S467" s="701">
        <v>1</v>
      </c>
      <c r="T467" s="700">
        <v>1</v>
      </c>
      <c r="U467" s="702">
        <v>1</v>
      </c>
    </row>
    <row r="468" spans="1:21" ht="14.4" customHeight="1" x14ac:dyDescent="0.3">
      <c r="A468" s="695">
        <v>7</v>
      </c>
      <c r="B468" s="696" t="s">
        <v>1919</v>
      </c>
      <c r="C468" s="696">
        <v>89301074</v>
      </c>
      <c r="D468" s="697" t="s">
        <v>3083</v>
      </c>
      <c r="E468" s="698" t="s">
        <v>2087</v>
      </c>
      <c r="F468" s="696" t="s">
        <v>2067</v>
      </c>
      <c r="G468" s="696" t="s">
        <v>2330</v>
      </c>
      <c r="H468" s="696" t="s">
        <v>546</v>
      </c>
      <c r="I468" s="696" t="s">
        <v>2825</v>
      </c>
      <c r="J468" s="696" t="s">
        <v>2826</v>
      </c>
      <c r="K468" s="696" t="s">
        <v>2532</v>
      </c>
      <c r="L468" s="699">
        <v>5891.32</v>
      </c>
      <c r="M468" s="699">
        <v>11782.64</v>
      </c>
      <c r="N468" s="696">
        <v>2</v>
      </c>
      <c r="O468" s="700">
        <v>1</v>
      </c>
      <c r="P468" s="699"/>
      <c r="Q468" s="701">
        <v>0</v>
      </c>
      <c r="R468" s="696"/>
      <c r="S468" s="701">
        <v>0</v>
      </c>
      <c r="T468" s="700"/>
      <c r="U468" s="702">
        <v>0</v>
      </c>
    </row>
    <row r="469" spans="1:21" ht="14.4" customHeight="1" x14ac:dyDescent="0.3">
      <c r="A469" s="695">
        <v>7</v>
      </c>
      <c r="B469" s="696" t="s">
        <v>1919</v>
      </c>
      <c r="C469" s="696">
        <v>89301074</v>
      </c>
      <c r="D469" s="697" t="s">
        <v>3083</v>
      </c>
      <c r="E469" s="698" t="s">
        <v>2087</v>
      </c>
      <c r="F469" s="696" t="s">
        <v>2067</v>
      </c>
      <c r="G469" s="696" t="s">
        <v>2330</v>
      </c>
      <c r="H469" s="696" t="s">
        <v>546</v>
      </c>
      <c r="I469" s="696" t="s">
        <v>2533</v>
      </c>
      <c r="J469" s="696" t="s">
        <v>2534</v>
      </c>
      <c r="K469" s="696" t="s">
        <v>2535</v>
      </c>
      <c r="L469" s="699">
        <v>1030.1500000000001</v>
      </c>
      <c r="M469" s="699">
        <v>6180.9000000000005</v>
      </c>
      <c r="N469" s="696">
        <v>6</v>
      </c>
      <c r="O469" s="700">
        <v>1</v>
      </c>
      <c r="P469" s="699">
        <v>6180.9000000000005</v>
      </c>
      <c r="Q469" s="701">
        <v>1</v>
      </c>
      <c r="R469" s="696">
        <v>6</v>
      </c>
      <c r="S469" s="701">
        <v>1</v>
      </c>
      <c r="T469" s="700">
        <v>1</v>
      </c>
      <c r="U469" s="702">
        <v>1</v>
      </c>
    </row>
    <row r="470" spans="1:21" ht="14.4" customHeight="1" x14ac:dyDescent="0.3">
      <c r="A470" s="695">
        <v>7</v>
      </c>
      <c r="B470" s="696" t="s">
        <v>1919</v>
      </c>
      <c r="C470" s="696">
        <v>89301074</v>
      </c>
      <c r="D470" s="697" t="s">
        <v>3083</v>
      </c>
      <c r="E470" s="698" t="s">
        <v>2087</v>
      </c>
      <c r="F470" s="696" t="s">
        <v>2067</v>
      </c>
      <c r="G470" s="696" t="s">
        <v>2330</v>
      </c>
      <c r="H470" s="696" t="s">
        <v>546</v>
      </c>
      <c r="I470" s="696" t="s">
        <v>2539</v>
      </c>
      <c r="J470" s="696" t="s">
        <v>2540</v>
      </c>
      <c r="K470" s="696" t="s">
        <v>2541</v>
      </c>
      <c r="L470" s="699">
        <v>2787.72</v>
      </c>
      <c r="M470" s="699">
        <v>11150.88</v>
      </c>
      <c r="N470" s="696">
        <v>4</v>
      </c>
      <c r="O470" s="700">
        <v>1</v>
      </c>
      <c r="P470" s="699"/>
      <c r="Q470" s="701">
        <v>0</v>
      </c>
      <c r="R470" s="696"/>
      <c r="S470" s="701">
        <v>0</v>
      </c>
      <c r="T470" s="700"/>
      <c r="U470" s="702">
        <v>0</v>
      </c>
    </row>
    <row r="471" spans="1:21" ht="14.4" customHeight="1" x14ac:dyDescent="0.3">
      <c r="A471" s="695">
        <v>7</v>
      </c>
      <c r="B471" s="696" t="s">
        <v>1919</v>
      </c>
      <c r="C471" s="696">
        <v>89301074</v>
      </c>
      <c r="D471" s="697" t="s">
        <v>3083</v>
      </c>
      <c r="E471" s="698" t="s">
        <v>2087</v>
      </c>
      <c r="F471" s="696" t="s">
        <v>2067</v>
      </c>
      <c r="G471" s="696" t="s">
        <v>2330</v>
      </c>
      <c r="H471" s="696" t="s">
        <v>546</v>
      </c>
      <c r="I471" s="696" t="s">
        <v>2542</v>
      </c>
      <c r="J471" s="696" t="s">
        <v>2543</v>
      </c>
      <c r="K471" s="696" t="s">
        <v>2544</v>
      </c>
      <c r="L471" s="699">
        <v>1545.22</v>
      </c>
      <c r="M471" s="699">
        <v>3090.44</v>
      </c>
      <c r="N471" s="696">
        <v>2</v>
      </c>
      <c r="O471" s="700">
        <v>1</v>
      </c>
      <c r="P471" s="699">
        <v>3090.44</v>
      </c>
      <c r="Q471" s="701">
        <v>1</v>
      </c>
      <c r="R471" s="696">
        <v>2</v>
      </c>
      <c r="S471" s="701">
        <v>1</v>
      </c>
      <c r="T471" s="700">
        <v>1</v>
      </c>
      <c r="U471" s="702">
        <v>1</v>
      </c>
    </row>
    <row r="472" spans="1:21" ht="14.4" customHeight="1" x14ac:dyDescent="0.3">
      <c r="A472" s="695">
        <v>7</v>
      </c>
      <c r="B472" s="696" t="s">
        <v>1919</v>
      </c>
      <c r="C472" s="696">
        <v>89301074</v>
      </c>
      <c r="D472" s="697" t="s">
        <v>3083</v>
      </c>
      <c r="E472" s="698" t="s">
        <v>2087</v>
      </c>
      <c r="F472" s="696" t="s">
        <v>2067</v>
      </c>
      <c r="G472" s="696" t="s">
        <v>2330</v>
      </c>
      <c r="H472" s="696" t="s">
        <v>546</v>
      </c>
      <c r="I472" s="696" t="s">
        <v>2542</v>
      </c>
      <c r="J472" s="696" t="s">
        <v>2543</v>
      </c>
      <c r="K472" s="696" t="s">
        <v>2544</v>
      </c>
      <c r="L472" s="699">
        <v>2332.38</v>
      </c>
      <c r="M472" s="699">
        <v>9329.52</v>
      </c>
      <c r="N472" s="696">
        <v>4</v>
      </c>
      <c r="O472" s="700">
        <v>1</v>
      </c>
      <c r="P472" s="699">
        <v>9329.52</v>
      </c>
      <c r="Q472" s="701">
        <v>1</v>
      </c>
      <c r="R472" s="696">
        <v>4</v>
      </c>
      <c r="S472" s="701">
        <v>1</v>
      </c>
      <c r="T472" s="700">
        <v>1</v>
      </c>
      <c r="U472" s="702">
        <v>1</v>
      </c>
    </row>
    <row r="473" spans="1:21" ht="14.4" customHeight="1" x14ac:dyDescent="0.3">
      <c r="A473" s="695">
        <v>7</v>
      </c>
      <c r="B473" s="696" t="s">
        <v>1919</v>
      </c>
      <c r="C473" s="696">
        <v>89301074</v>
      </c>
      <c r="D473" s="697" t="s">
        <v>3083</v>
      </c>
      <c r="E473" s="698" t="s">
        <v>2087</v>
      </c>
      <c r="F473" s="696" t="s">
        <v>2067</v>
      </c>
      <c r="G473" s="696" t="s">
        <v>2330</v>
      </c>
      <c r="H473" s="696" t="s">
        <v>546</v>
      </c>
      <c r="I473" s="696" t="s">
        <v>2729</v>
      </c>
      <c r="J473" s="696" t="s">
        <v>2730</v>
      </c>
      <c r="K473" s="696" t="s">
        <v>2731</v>
      </c>
      <c r="L473" s="699">
        <v>880.88</v>
      </c>
      <c r="M473" s="699">
        <v>14094.079999999998</v>
      </c>
      <c r="N473" s="696">
        <v>16</v>
      </c>
      <c r="O473" s="700">
        <v>3</v>
      </c>
      <c r="P473" s="699">
        <v>8808.7999999999993</v>
      </c>
      <c r="Q473" s="701">
        <v>0.625</v>
      </c>
      <c r="R473" s="696">
        <v>10</v>
      </c>
      <c r="S473" s="701">
        <v>0.625</v>
      </c>
      <c r="T473" s="700">
        <v>2</v>
      </c>
      <c r="U473" s="702">
        <v>0.66666666666666663</v>
      </c>
    </row>
    <row r="474" spans="1:21" ht="14.4" customHeight="1" x14ac:dyDescent="0.3">
      <c r="A474" s="695">
        <v>7</v>
      </c>
      <c r="B474" s="696" t="s">
        <v>1919</v>
      </c>
      <c r="C474" s="696">
        <v>89301074</v>
      </c>
      <c r="D474" s="697" t="s">
        <v>3083</v>
      </c>
      <c r="E474" s="698" t="s">
        <v>2087</v>
      </c>
      <c r="F474" s="696" t="s">
        <v>2067</v>
      </c>
      <c r="G474" s="696" t="s">
        <v>2330</v>
      </c>
      <c r="H474" s="696" t="s">
        <v>546</v>
      </c>
      <c r="I474" s="696" t="s">
        <v>2545</v>
      </c>
      <c r="J474" s="696" t="s">
        <v>2546</v>
      </c>
      <c r="K474" s="696" t="s">
        <v>2547</v>
      </c>
      <c r="L474" s="699">
        <v>1629.03</v>
      </c>
      <c r="M474" s="699">
        <v>14661.27</v>
      </c>
      <c r="N474" s="696">
        <v>9</v>
      </c>
      <c r="O474" s="700">
        <v>3</v>
      </c>
      <c r="P474" s="699">
        <v>1629.03</v>
      </c>
      <c r="Q474" s="701">
        <v>0.1111111111111111</v>
      </c>
      <c r="R474" s="696">
        <v>1</v>
      </c>
      <c r="S474" s="701">
        <v>0.1111111111111111</v>
      </c>
      <c r="T474" s="700">
        <v>1</v>
      </c>
      <c r="U474" s="702">
        <v>0.33333333333333331</v>
      </c>
    </row>
    <row r="475" spans="1:21" ht="14.4" customHeight="1" x14ac:dyDescent="0.3">
      <c r="A475" s="695">
        <v>7</v>
      </c>
      <c r="B475" s="696" t="s">
        <v>1919</v>
      </c>
      <c r="C475" s="696">
        <v>89301074</v>
      </c>
      <c r="D475" s="697" t="s">
        <v>3083</v>
      </c>
      <c r="E475" s="698" t="s">
        <v>2087</v>
      </c>
      <c r="F475" s="696" t="s">
        <v>2067</v>
      </c>
      <c r="G475" s="696" t="s">
        <v>2557</v>
      </c>
      <c r="H475" s="696" t="s">
        <v>1391</v>
      </c>
      <c r="I475" s="696" t="s">
        <v>2737</v>
      </c>
      <c r="J475" s="696" t="s">
        <v>2738</v>
      </c>
      <c r="K475" s="696" t="s">
        <v>2739</v>
      </c>
      <c r="L475" s="699">
        <v>561.54</v>
      </c>
      <c r="M475" s="699">
        <v>2246.16</v>
      </c>
      <c r="N475" s="696">
        <v>4</v>
      </c>
      <c r="O475" s="700">
        <v>3</v>
      </c>
      <c r="P475" s="699"/>
      <c r="Q475" s="701">
        <v>0</v>
      </c>
      <c r="R475" s="696"/>
      <c r="S475" s="701">
        <v>0</v>
      </c>
      <c r="T475" s="700"/>
      <c r="U475" s="702">
        <v>0</v>
      </c>
    </row>
    <row r="476" spans="1:21" ht="14.4" customHeight="1" x14ac:dyDescent="0.3">
      <c r="A476" s="695">
        <v>7</v>
      </c>
      <c r="B476" s="696" t="s">
        <v>1919</v>
      </c>
      <c r="C476" s="696">
        <v>89301074</v>
      </c>
      <c r="D476" s="697" t="s">
        <v>3083</v>
      </c>
      <c r="E476" s="698" t="s">
        <v>2087</v>
      </c>
      <c r="F476" s="696" t="s">
        <v>2067</v>
      </c>
      <c r="G476" s="696" t="s">
        <v>2557</v>
      </c>
      <c r="H476" s="696" t="s">
        <v>1391</v>
      </c>
      <c r="I476" s="696" t="s">
        <v>2564</v>
      </c>
      <c r="J476" s="696" t="s">
        <v>2562</v>
      </c>
      <c r="K476" s="696" t="s">
        <v>2565</v>
      </c>
      <c r="L476" s="699">
        <v>887.05</v>
      </c>
      <c r="M476" s="699">
        <v>3548.2</v>
      </c>
      <c r="N476" s="696">
        <v>4</v>
      </c>
      <c r="O476" s="700">
        <v>1.5</v>
      </c>
      <c r="P476" s="699"/>
      <c r="Q476" s="701">
        <v>0</v>
      </c>
      <c r="R476" s="696"/>
      <c r="S476" s="701">
        <v>0</v>
      </c>
      <c r="T476" s="700"/>
      <c r="U476" s="702">
        <v>0</v>
      </c>
    </row>
    <row r="477" spans="1:21" ht="14.4" customHeight="1" x14ac:dyDescent="0.3">
      <c r="A477" s="695">
        <v>7</v>
      </c>
      <c r="B477" s="696" t="s">
        <v>1919</v>
      </c>
      <c r="C477" s="696">
        <v>89301074</v>
      </c>
      <c r="D477" s="697" t="s">
        <v>3083</v>
      </c>
      <c r="E477" s="698" t="s">
        <v>2087</v>
      </c>
      <c r="F477" s="696" t="s">
        <v>2067</v>
      </c>
      <c r="G477" s="696" t="s">
        <v>2566</v>
      </c>
      <c r="H477" s="696" t="s">
        <v>546</v>
      </c>
      <c r="I477" s="696" t="s">
        <v>2751</v>
      </c>
      <c r="J477" s="696" t="s">
        <v>2752</v>
      </c>
      <c r="K477" s="696" t="s">
        <v>2753</v>
      </c>
      <c r="L477" s="699">
        <v>474.91</v>
      </c>
      <c r="M477" s="699">
        <v>474.91</v>
      </c>
      <c r="N477" s="696">
        <v>1</v>
      </c>
      <c r="O477" s="700">
        <v>1</v>
      </c>
      <c r="P477" s="699">
        <v>474.91</v>
      </c>
      <c r="Q477" s="701">
        <v>1</v>
      </c>
      <c r="R477" s="696">
        <v>1</v>
      </c>
      <c r="S477" s="701">
        <v>1</v>
      </c>
      <c r="T477" s="700">
        <v>1</v>
      </c>
      <c r="U477" s="702">
        <v>1</v>
      </c>
    </row>
    <row r="478" spans="1:21" ht="14.4" customHeight="1" x14ac:dyDescent="0.3">
      <c r="A478" s="695">
        <v>7</v>
      </c>
      <c r="B478" s="696" t="s">
        <v>1919</v>
      </c>
      <c r="C478" s="696">
        <v>89301074</v>
      </c>
      <c r="D478" s="697" t="s">
        <v>3083</v>
      </c>
      <c r="E478" s="698" t="s">
        <v>2087</v>
      </c>
      <c r="F478" s="696" t="s">
        <v>2067</v>
      </c>
      <c r="G478" s="696" t="s">
        <v>2570</v>
      </c>
      <c r="H478" s="696" t="s">
        <v>546</v>
      </c>
      <c r="I478" s="696" t="s">
        <v>2960</v>
      </c>
      <c r="J478" s="696" t="s">
        <v>2572</v>
      </c>
      <c r="K478" s="696" t="s">
        <v>2573</v>
      </c>
      <c r="L478" s="699">
        <v>144.01</v>
      </c>
      <c r="M478" s="699">
        <v>432.03</v>
      </c>
      <c r="N478" s="696">
        <v>3</v>
      </c>
      <c r="O478" s="700">
        <v>0.5</v>
      </c>
      <c r="P478" s="699"/>
      <c r="Q478" s="701">
        <v>0</v>
      </c>
      <c r="R478" s="696"/>
      <c r="S478" s="701">
        <v>0</v>
      </c>
      <c r="T478" s="700"/>
      <c r="U478" s="702">
        <v>0</v>
      </c>
    </row>
    <row r="479" spans="1:21" ht="14.4" customHeight="1" x14ac:dyDescent="0.3">
      <c r="A479" s="695">
        <v>7</v>
      </c>
      <c r="B479" s="696" t="s">
        <v>1919</v>
      </c>
      <c r="C479" s="696">
        <v>89301074</v>
      </c>
      <c r="D479" s="697" t="s">
        <v>3083</v>
      </c>
      <c r="E479" s="698" t="s">
        <v>2087</v>
      </c>
      <c r="F479" s="696" t="s">
        <v>2067</v>
      </c>
      <c r="G479" s="696" t="s">
        <v>2574</v>
      </c>
      <c r="H479" s="696" t="s">
        <v>546</v>
      </c>
      <c r="I479" s="696" t="s">
        <v>2765</v>
      </c>
      <c r="J479" s="696" t="s">
        <v>2766</v>
      </c>
      <c r="K479" s="696" t="s">
        <v>2767</v>
      </c>
      <c r="L479" s="699">
        <v>55.71</v>
      </c>
      <c r="M479" s="699">
        <v>111.42</v>
      </c>
      <c r="N479" s="696">
        <v>2</v>
      </c>
      <c r="O479" s="700">
        <v>0.5</v>
      </c>
      <c r="P479" s="699"/>
      <c r="Q479" s="701">
        <v>0</v>
      </c>
      <c r="R479" s="696"/>
      <c r="S479" s="701">
        <v>0</v>
      </c>
      <c r="T479" s="700"/>
      <c r="U479" s="702">
        <v>0</v>
      </c>
    </row>
    <row r="480" spans="1:21" ht="14.4" customHeight="1" x14ac:dyDescent="0.3">
      <c r="A480" s="695">
        <v>7</v>
      </c>
      <c r="B480" s="696" t="s">
        <v>1919</v>
      </c>
      <c r="C480" s="696">
        <v>89301074</v>
      </c>
      <c r="D480" s="697" t="s">
        <v>3083</v>
      </c>
      <c r="E480" s="698" t="s">
        <v>2087</v>
      </c>
      <c r="F480" s="696" t="s">
        <v>2067</v>
      </c>
      <c r="G480" s="696" t="s">
        <v>2866</v>
      </c>
      <c r="H480" s="696" t="s">
        <v>546</v>
      </c>
      <c r="I480" s="696" t="s">
        <v>2961</v>
      </c>
      <c r="J480" s="696" t="s">
        <v>2868</v>
      </c>
      <c r="K480" s="696" t="s">
        <v>2368</v>
      </c>
      <c r="L480" s="699">
        <v>0</v>
      </c>
      <c r="M480" s="699">
        <v>0</v>
      </c>
      <c r="N480" s="696">
        <v>3</v>
      </c>
      <c r="O480" s="700">
        <v>1.5</v>
      </c>
      <c r="P480" s="699"/>
      <c r="Q480" s="701"/>
      <c r="R480" s="696"/>
      <c r="S480" s="701">
        <v>0</v>
      </c>
      <c r="T480" s="700"/>
      <c r="U480" s="702">
        <v>0</v>
      </c>
    </row>
    <row r="481" spans="1:21" ht="14.4" customHeight="1" x14ac:dyDescent="0.3">
      <c r="A481" s="695">
        <v>7</v>
      </c>
      <c r="B481" s="696" t="s">
        <v>1919</v>
      </c>
      <c r="C481" s="696">
        <v>89301074</v>
      </c>
      <c r="D481" s="697" t="s">
        <v>3083</v>
      </c>
      <c r="E481" s="698" t="s">
        <v>2087</v>
      </c>
      <c r="F481" s="696" t="s">
        <v>2067</v>
      </c>
      <c r="G481" s="696" t="s">
        <v>2229</v>
      </c>
      <c r="H481" s="696" t="s">
        <v>1391</v>
      </c>
      <c r="I481" s="696" t="s">
        <v>2873</v>
      </c>
      <c r="J481" s="696" t="s">
        <v>2874</v>
      </c>
      <c r="K481" s="696" t="s">
        <v>1407</v>
      </c>
      <c r="L481" s="699">
        <v>137.74</v>
      </c>
      <c r="M481" s="699">
        <v>275.48</v>
      </c>
      <c r="N481" s="696">
        <v>2</v>
      </c>
      <c r="O481" s="700">
        <v>0.5</v>
      </c>
      <c r="P481" s="699"/>
      <c r="Q481" s="701">
        <v>0</v>
      </c>
      <c r="R481" s="696"/>
      <c r="S481" s="701">
        <v>0</v>
      </c>
      <c r="T481" s="700"/>
      <c r="U481" s="702">
        <v>0</v>
      </c>
    </row>
    <row r="482" spans="1:21" ht="14.4" customHeight="1" x14ac:dyDescent="0.3">
      <c r="A482" s="695">
        <v>7</v>
      </c>
      <c r="B482" s="696" t="s">
        <v>1919</v>
      </c>
      <c r="C482" s="696">
        <v>89301074</v>
      </c>
      <c r="D482" s="697" t="s">
        <v>3083</v>
      </c>
      <c r="E482" s="698" t="s">
        <v>2087</v>
      </c>
      <c r="F482" s="696" t="s">
        <v>2067</v>
      </c>
      <c r="G482" s="696" t="s">
        <v>2879</v>
      </c>
      <c r="H482" s="696" t="s">
        <v>546</v>
      </c>
      <c r="I482" s="696" t="s">
        <v>2962</v>
      </c>
      <c r="J482" s="696" t="s">
        <v>2881</v>
      </c>
      <c r="K482" s="696" t="s">
        <v>2963</v>
      </c>
      <c r="L482" s="699">
        <v>0</v>
      </c>
      <c r="M482" s="699">
        <v>0</v>
      </c>
      <c r="N482" s="696">
        <v>2</v>
      </c>
      <c r="O482" s="700">
        <v>0.5</v>
      </c>
      <c r="P482" s="699"/>
      <c r="Q482" s="701"/>
      <c r="R482" s="696"/>
      <c r="S482" s="701">
        <v>0</v>
      </c>
      <c r="T482" s="700"/>
      <c r="U482" s="702">
        <v>0</v>
      </c>
    </row>
    <row r="483" spans="1:21" ht="14.4" customHeight="1" x14ac:dyDescent="0.3">
      <c r="A483" s="695">
        <v>7</v>
      </c>
      <c r="B483" s="696" t="s">
        <v>1919</v>
      </c>
      <c r="C483" s="696">
        <v>89301074</v>
      </c>
      <c r="D483" s="697" t="s">
        <v>3083</v>
      </c>
      <c r="E483" s="698" t="s">
        <v>2087</v>
      </c>
      <c r="F483" s="696" t="s">
        <v>2067</v>
      </c>
      <c r="G483" s="696" t="s">
        <v>2334</v>
      </c>
      <c r="H483" s="696" t="s">
        <v>546</v>
      </c>
      <c r="I483" s="696" t="s">
        <v>2964</v>
      </c>
      <c r="J483" s="696" t="s">
        <v>2599</v>
      </c>
      <c r="K483" s="696" t="s">
        <v>2965</v>
      </c>
      <c r="L483" s="699">
        <v>0</v>
      </c>
      <c r="M483" s="699">
        <v>0</v>
      </c>
      <c r="N483" s="696">
        <v>2</v>
      </c>
      <c r="O483" s="700">
        <v>2</v>
      </c>
      <c r="P483" s="699"/>
      <c r="Q483" s="701"/>
      <c r="R483" s="696"/>
      <c r="S483" s="701">
        <v>0</v>
      </c>
      <c r="T483" s="700"/>
      <c r="U483" s="702">
        <v>0</v>
      </c>
    </row>
    <row r="484" spans="1:21" ht="14.4" customHeight="1" x14ac:dyDescent="0.3">
      <c r="A484" s="695">
        <v>7</v>
      </c>
      <c r="B484" s="696" t="s">
        <v>1919</v>
      </c>
      <c r="C484" s="696">
        <v>89301074</v>
      </c>
      <c r="D484" s="697" t="s">
        <v>3083</v>
      </c>
      <c r="E484" s="698" t="s">
        <v>2087</v>
      </c>
      <c r="F484" s="696" t="s">
        <v>2067</v>
      </c>
      <c r="G484" s="696" t="s">
        <v>2966</v>
      </c>
      <c r="H484" s="696" t="s">
        <v>546</v>
      </c>
      <c r="I484" s="696" t="s">
        <v>2967</v>
      </c>
      <c r="J484" s="696" t="s">
        <v>2968</v>
      </c>
      <c r="K484" s="696" t="s">
        <v>2969</v>
      </c>
      <c r="L484" s="699">
        <v>40.93</v>
      </c>
      <c r="M484" s="699">
        <v>40.93</v>
      </c>
      <c r="N484" s="696">
        <v>1</v>
      </c>
      <c r="O484" s="700">
        <v>1</v>
      </c>
      <c r="P484" s="699"/>
      <c r="Q484" s="701">
        <v>0</v>
      </c>
      <c r="R484" s="696"/>
      <c r="S484" s="701">
        <v>0</v>
      </c>
      <c r="T484" s="700"/>
      <c r="U484" s="702">
        <v>0</v>
      </c>
    </row>
    <row r="485" spans="1:21" ht="14.4" customHeight="1" x14ac:dyDescent="0.3">
      <c r="A485" s="695">
        <v>7</v>
      </c>
      <c r="B485" s="696" t="s">
        <v>1919</v>
      </c>
      <c r="C485" s="696">
        <v>89301074</v>
      </c>
      <c r="D485" s="697" t="s">
        <v>3083</v>
      </c>
      <c r="E485" s="698" t="s">
        <v>2087</v>
      </c>
      <c r="F485" s="696" t="s">
        <v>2067</v>
      </c>
      <c r="G485" s="696" t="s">
        <v>2448</v>
      </c>
      <c r="H485" s="696" t="s">
        <v>1391</v>
      </c>
      <c r="I485" s="696" t="s">
        <v>2449</v>
      </c>
      <c r="J485" s="696" t="s">
        <v>2450</v>
      </c>
      <c r="K485" s="696" t="s">
        <v>2451</v>
      </c>
      <c r="L485" s="699">
        <v>96.63</v>
      </c>
      <c r="M485" s="699">
        <v>96.63</v>
      </c>
      <c r="N485" s="696">
        <v>1</v>
      </c>
      <c r="O485" s="700">
        <v>0.5</v>
      </c>
      <c r="P485" s="699"/>
      <c r="Q485" s="701">
        <v>0</v>
      </c>
      <c r="R485" s="696"/>
      <c r="S485" s="701">
        <v>0</v>
      </c>
      <c r="T485" s="700"/>
      <c r="U485" s="702">
        <v>0</v>
      </c>
    </row>
    <row r="486" spans="1:21" ht="14.4" customHeight="1" x14ac:dyDescent="0.3">
      <c r="A486" s="695">
        <v>7</v>
      </c>
      <c r="B486" s="696" t="s">
        <v>1919</v>
      </c>
      <c r="C486" s="696">
        <v>89301074</v>
      </c>
      <c r="D486" s="697" t="s">
        <v>3083</v>
      </c>
      <c r="E486" s="698" t="s">
        <v>2087</v>
      </c>
      <c r="F486" s="696" t="s">
        <v>2067</v>
      </c>
      <c r="G486" s="696" t="s">
        <v>2448</v>
      </c>
      <c r="H486" s="696" t="s">
        <v>1391</v>
      </c>
      <c r="I486" s="696" t="s">
        <v>2970</v>
      </c>
      <c r="J486" s="696" t="s">
        <v>2450</v>
      </c>
      <c r="K486" s="696" t="s">
        <v>2971</v>
      </c>
      <c r="L486" s="699">
        <v>193.26</v>
      </c>
      <c r="M486" s="699">
        <v>579.78</v>
      </c>
      <c r="N486" s="696">
        <v>3</v>
      </c>
      <c r="O486" s="700">
        <v>1.5</v>
      </c>
      <c r="P486" s="699"/>
      <c r="Q486" s="701">
        <v>0</v>
      </c>
      <c r="R486" s="696"/>
      <c r="S486" s="701">
        <v>0</v>
      </c>
      <c r="T486" s="700"/>
      <c r="U486" s="702">
        <v>0</v>
      </c>
    </row>
    <row r="487" spans="1:21" ht="14.4" customHeight="1" x14ac:dyDescent="0.3">
      <c r="A487" s="695">
        <v>7</v>
      </c>
      <c r="B487" s="696" t="s">
        <v>1919</v>
      </c>
      <c r="C487" s="696">
        <v>89301074</v>
      </c>
      <c r="D487" s="697" t="s">
        <v>3083</v>
      </c>
      <c r="E487" s="698" t="s">
        <v>2087</v>
      </c>
      <c r="F487" s="696" t="s">
        <v>2067</v>
      </c>
      <c r="G487" s="696" t="s">
        <v>2608</v>
      </c>
      <c r="H487" s="696" t="s">
        <v>546</v>
      </c>
      <c r="I487" s="696" t="s">
        <v>2612</v>
      </c>
      <c r="J487" s="696" t="s">
        <v>2610</v>
      </c>
      <c r="K487" s="696" t="s">
        <v>2613</v>
      </c>
      <c r="L487" s="699">
        <v>3507.07</v>
      </c>
      <c r="M487" s="699">
        <v>101705.03</v>
      </c>
      <c r="N487" s="696">
        <v>29</v>
      </c>
      <c r="O487" s="700">
        <v>9</v>
      </c>
      <c r="P487" s="699">
        <v>66634.33</v>
      </c>
      <c r="Q487" s="701">
        <v>0.65517241379310343</v>
      </c>
      <c r="R487" s="696">
        <v>19</v>
      </c>
      <c r="S487" s="701">
        <v>0.65517241379310343</v>
      </c>
      <c r="T487" s="700">
        <v>6</v>
      </c>
      <c r="U487" s="702">
        <v>0.66666666666666663</v>
      </c>
    </row>
    <row r="488" spans="1:21" ht="14.4" customHeight="1" x14ac:dyDescent="0.3">
      <c r="A488" s="695">
        <v>7</v>
      </c>
      <c r="B488" s="696" t="s">
        <v>1919</v>
      </c>
      <c r="C488" s="696">
        <v>89301074</v>
      </c>
      <c r="D488" s="697" t="s">
        <v>3083</v>
      </c>
      <c r="E488" s="698" t="s">
        <v>2087</v>
      </c>
      <c r="F488" s="696" t="s">
        <v>2067</v>
      </c>
      <c r="G488" s="696" t="s">
        <v>2608</v>
      </c>
      <c r="H488" s="696" t="s">
        <v>546</v>
      </c>
      <c r="I488" s="696" t="s">
        <v>2614</v>
      </c>
      <c r="J488" s="696" t="s">
        <v>2615</v>
      </c>
      <c r="K488" s="696" t="s">
        <v>2616</v>
      </c>
      <c r="L488" s="699">
        <v>474.91</v>
      </c>
      <c r="M488" s="699">
        <v>3799.28</v>
      </c>
      <c r="N488" s="696">
        <v>8</v>
      </c>
      <c r="O488" s="700">
        <v>3</v>
      </c>
      <c r="P488" s="699">
        <v>3799.28</v>
      </c>
      <c r="Q488" s="701">
        <v>1</v>
      </c>
      <c r="R488" s="696">
        <v>8</v>
      </c>
      <c r="S488" s="701">
        <v>1</v>
      </c>
      <c r="T488" s="700">
        <v>3</v>
      </c>
      <c r="U488" s="702">
        <v>1</v>
      </c>
    </row>
    <row r="489" spans="1:21" ht="14.4" customHeight="1" x14ac:dyDescent="0.3">
      <c r="A489" s="695">
        <v>7</v>
      </c>
      <c r="B489" s="696" t="s">
        <v>1919</v>
      </c>
      <c r="C489" s="696">
        <v>89301074</v>
      </c>
      <c r="D489" s="697" t="s">
        <v>3083</v>
      </c>
      <c r="E489" s="698" t="s">
        <v>2087</v>
      </c>
      <c r="F489" s="696" t="s">
        <v>2067</v>
      </c>
      <c r="G489" s="696" t="s">
        <v>2608</v>
      </c>
      <c r="H489" s="696" t="s">
        <v>546</v>
      </c>
      <c r="I489" s="696" t="s">
        <v>2900</v>
      </c>
      <c r="J489" s="696" t="s">
        <v>2615</v>
      </c>
      <c r="K489" s="696" t="s">
        <v>2901</v>
      </c>
      <c r="L489" s="699">
        <v>949.83</v>
      </c>
      <c r="M489" s="699">
        <v>13297.62</v>
      </c>
      <c r="N489" s="696">
        <v>14</v>
      </c>
      <c r="O489" s="700">
        <v>6</v>
      </c>
      <c r="P489" s="699">
        <v>3799.32</v>
      </c>
      <c r="Q489" s="701">
        <v>0.2857142857142857</v>
      </c>
      <c r="R489" s="696">
        <v>4</v>
      </c>
      <c r="S489" s="701">
        <v>0.2857142857142857</v>
      </c>
      <c r="T489" s="700">
        <v>2</v>
      </c>
      <c r="U489" s="702">
        <v>0.33333333333333331</v>
      </c>
    </row>
    <row r="490" spans="1:21" ht="14.4" customHeight="1" x14ac:dyDescent="0.3">
      <c r="A490" s="695">
        <v>7</v>
      </c>
      <c r="B490" s="696" t="s">
        <v>1919</v>
      </c>
      <c r="C490" s="696">
        <v>89301074</v>
      </c>
      <c r="D490" s="697" t="s">
        <v>3083</v>
      </c>
      <c r="E490" s="698" t="s">
        <v>2087</v>
      </c>
      <c r="F490" s="696" t="s">
        <v>2067</v>
      </c>
      <c r="G490" s="696" t="s">
        <v>2608</v>
      </c>
      <c r="H490" s="696" t="s">
        <v>546</v>
      </c>
      <c r="I490" s="696" t="s">
        <v>2773</v>
      </c>
      <c r="J490" s="696" t="s">
        <v>2774</v>
      </c>
      <c r="K490" s="696" t="s">
        <v>2775</v>
      </c>
      <c r="L490" s="699">
        <v>305.12</v>
      </c>
      <c r="M490" s="699">
        <v>1830.72</v>
      </c>
      <c r="N490" s="696">
        <v>6</v>
      </c>
      <c r="O490" s="700">
        <v>1</v>
      </c>
      <c r="P490" s="699">
        <v>1830.72</v>
      </c>
      <c r="Q490" s="701">
        <v>1</v>
      </c>
      <c r="R490" s="696">
        <v>6</v>
      </c>
      <c r="S490" s="701">
        <v>1</v>
      </c>
      <c r="T490" s="700">
        <v>1</v>
      </c>
      <c r="U490" s="702">
        <v>1</v>
      </c>
    </row>
    <row r="491" spans="1:21" ht="14.4" customHeight="1" x14ac:dyDescent="0.3">
      <c r="A491" s="695">
        <v>7</v>
      </c>
      <c r="B491" s="696" t="s">
        <v>1919</v>
      </c>
      <c r="C491" s="696">
        <v>89301074</v>
      </c>
      <c r="D491" s="697" t="s">
        <v>3083</v>
      </c>
      <c r="E491" s="698" t="s">
        <v>2087</v>
      </c>
      <c r="F491" s="696" t="s">
        <v>2067</v>
      </c>
      <c r="G491" s="696" t="s">
        <v>2608</v>
      </c>
      <c r="H491" s="696" t="s">
        <v>546</v>
      </c>
      <c r="I491" s="696" t="s">
        <v>2972</v>
      </c>
      <c r="J491" s="696" t="s">
        <v>2774</v>
      </c>
      <c r="K491" s="696" t="s">
        <v>2907</v>
      </c>
      <c r="L491" s="699">
        <v>610.23</v>
      </c>
      <c r="M491" s="699">
        <v>1830.69</v>
      </c>
      <c r="N491" s="696">
        <v>3</v>
      </c>
      <c r="O491" s="700">
        <v>1</v>
      </c>
      <c r="P491" s="699"/>
      <c r="Q491" s="701">
        <v>0</v>
      </c>
      <c r="R491" s="696"/>
      <c r="S491" s="701">
        <v>0</v>
      </c>
      <c r="T491" s="700"/>
      <c r="U491" s="702">
        <v>0</v>
      </c>
    </row>
    <row r="492" spans="1:21" ht="14.4" customHeight="1" x14ac:dyDescent="0.3">
      <c r="A492" s="695">
        <v>7</v>
      </c>
      <c r="B492" s="696" t="s">
        <v>1919</v>
      </c>
      <c r="C492" s="696">
        <v>89301074</v>
      </c>
      <c r="D492" s="697" t="s">
        <v>3083</v>
      </c>
      <c r="E492" s="698" t="s">
        <v>2087</v>
      </c>
      <c r="F492" s="696" t="s">
        <v>2067</v>
      </c>
      <c r="G492" s="696" t="s">
        <v>2608</v>
      </c>
      <c r="H492" s="696" t="s">
        <v>546</v>
      </c>
      <c r="I492" s="696" t="s">
        <v>2617</v>
      </c>
      <c r="J492" s="696" t="s">
        <v>2618</v>
      </c>
      <c r="K492" s="696" t="s">
        <v>2619</v>
      </c>
      <c r="L492" s="699">
        <v>876.77</v>
      </c>
      <c r="M492" s="699">
        <v>5260.62</v>
      </c>
      <c r="N492" s="696">
        <v>6</v>
      </c>
      <c r="O492" s="700">
        <v>2</v>
      </c>
      <c r="P492" s="699">
        <v>5260.62</v>
      </c>
      <c r="Q492" s="701">
        <v>1</v>
      </c>
      <c r="R492" s="696">
        <v>6</v>
      </c>
      <c r="S492" s="701">
        <v>1</v>
      </c>
      <c r="T492" s="700">
        <v>2</v>
      </c>
      <c r="U492" s="702">
        <v>1</v>
      </c>
    </row>
    <row r="493" spans="1:21" ht="14.4" customHeight="1" x14ac:dyDescent="0.3">
      <c r="A493" s="695">
        <v>7</v>
      </c>
      <c r="B493" s="696" t="s">
        <v>1919</v>
      </c>
      <c r="C493" s="696">
        <v>89301074</v>
      </c>
      <c r="D493" s="697" t="s">
        <v>3083</v>
      </c>
      <c r="E493" s="698" t="s">
        <v>2087</v>
      </c>
      <c r="F493" s="696" t="s">
        <v>2067</v>
      </c>
      <c r="G493" s="696" t="s">
        <v>2608</v>
      </c>
      <c r="H493" s="696" t="s">
        <v>546</v>
      </c>
      <c r="I493" s="696" t="s">
        <v>2902</v>
      </c>
      <c r="J493" s="696" t="s">
        <v>2618</v>
      </c>
      <c r="K493" s="696" t="s">
        <v>2903</v>
      </c>
      <c r="L493" s="699">
        <v>1753.54</v>
      </c>
      <c r="M493" s="699">
        <v>21042.480000000003</v>
      </c>
      <c r="N493" s="696">
        <v>12</v>
      </c>
      <c r="O493" s="700">
        <v>4</v>
      </c>
      <c r="P493" s="699">
        <v>19288.940000000002</v>
      </c>
      <c r="Q493" s="701">
        <v>0.91666666666666663</v>
      </c>
      <c r="R493" s="696">
        <v>11</v>
      </c>
      <c r="S493" s="701">
        <v>0.91666666666666663</v>
      </c>
      <c r="T493" s="700">
        <v>3</v>
      </c>
      <c r="U493" s="702">
        <v>0.75</v>
      </c>
    </row>
    <row r="494" spans="1:21" ht="14.4" customHeight="1" x14ac:dyDescent="0.3">
      <c r="A494" s="695">
        <v>7</v>
      </c>
      <c r="B494" s="696" t="s">
        <v>1919</v>
      </c>
      <c r="C494" s="696">
        <v>89301074</v>
      </c>
      <c r="D494" s="697" t="s">
        <v>3083</v>
      </c>
      <c r="E494" s="698" t="s">
        <v>2087</v>
      </c>
      <c r="F494" s="696" t="s">
        <v>2067</v>
      </c>
      <c r="G494" s="696" t="s">
        <v>2608</v>
      </c>
      <c r="H494" s="696" t="s">
        <v>546</v>
      </c>
      <c r="I494" s="696" t="s">
        <v>2904</v>
      </c>
      <c r="J494" s="696" t="s">
        <v>2905</v>
      </c>
      <c r="K494" s="696" t="s">
        <v>2775</v>
      </c>
      <c r="L494" s="699">
        <v>305.12</v>
      </c>
      <c r="M494" s="699">
        <v>2135.84</v>
      </c>
      <c r="N494" s="696">
        <v>7</v>
      </c>
      <c r="O494" s="700">
        <v>6</v>
      </c>
      <c r="P494" s="699">
        <v>1525.6</v>
      </c>
      <c r="Q494" s="701">
        <v>0.71428571428571419</v>
      </c>
      <c r="R494" s="696">
        <v>5</v>
      </c>
      <c r="S494" s="701">
        <v>0.7142857142857143</v>
      </c>
      <c r="T494" s="700">
        <v>5</v>
      </c>
      <c r="U494" s="702">
        <v>0.83333333333333337</v>
      </c>
    </row>
    <row r="495" spans="1:21" ht="14.4" customHeight="1" x14ac:dyDescent="0.3">
      <c r="A495" s="695">
        <v>7</v>
      </c>
      <c r="B495" s="696" t="s">
        <v>1919</v>
      </c>
      <c r="C495" s="696">
        <v>89301074</v>
      </c>
      <c r="D495" s="697" t="s">
        <v>3083</v>
      </c>
      <c r="E495" s="698" t="s">
        <v>2087</v>
      </c>
      <c r="F495" s="696" t="s">
        <v>2067</v>
      </c>
      <c r="G495" s="696" t="s">
        <v>2608</v>
      </c>
      <c r="H495" s="696" t="s">
        <v>546</v>
      </c>
      <c r="I495" s="696" t="s">
        <v>2906</v>
      </c>
      <c r="J495" s="696" t="s">
        <v>2905</v>
      </c>
      <c r="K495" s="696" t="s">
        <v>2907</v>
      </c>
      <c r="L495" s="699">
        <v>610.23</v>
      </c>
      <c r="M495" s="699">
        <v>2440.92</v>
      </c>
      <c r="N495" s="696">
        <v>4</v>
      </c>
      <c r="O495" s="700">
        <v>2</v>
      </c>
      <c r="P495" s="699">
        <v>610.23</v>
      </c>
      <c r="Q495" s="701">
        <v>0.25</v>
      </c>
      <c r="R495" s="696">
        <v>1</v>
      </c>
      <c r="S495" s="701">
        <v>0.25</v>
      </c>
      <c r="T495" s="700">
        <v>1</v>
      </c>
      <c r="U495" s="702">
        <v>0.5</v>
      </c>
    </row>
    <row r="496" spans="1:21" ht="14.4" customHeight="1" x14ac:dyDescent="0.3">
      <c r="A496" s="695">
        <v>7</v>
      </c>
      <c r="B496" s="696" t="s">
        <v>1919</v>
      </c>
      <c r="C496" s="696">
        <v>89301074</v>
      </c>
      <c r="D496" s="697" t="s">
        <v>3083</v>
      </c>
      <c r="E496" s="698" t="s">
        <v>2087</v>
      </c>
      <c r="F496" s="696" t="s">
        <v>2067</v>
      </c>
      <c r="G496" s="696" t="s">
        <v>2608</v>
      </c>
      <c r="H496" s="696" t="s">
        <v>546</v>
      </c>
      <c r="I496" s="696" t="s">
        <v>2973</v>
      </c>
      <c r="J496" s="696" t="s">
        <v>2779</v>
      </c>
      <c r="K496" s="696" t="s">
        <v>2903</v>
      </c>
      <c r="L496" s="699">
        <v>1753.54</v>
      </c>
      <c r="M496" s="699">
        <v>3507.08</v>
      </c>
      <c r="N496" s="696">
        <v>2</v>
      </c>
      <c r="O496" s="700">
        <v>1</v>
      </c>
      <c r="P496" s="699"/>
      <c r="Q496" s="701">
        <v>0</v>
      </c>
      <c r="R496" s="696"/>
      <c r="S496" s="701">
        <v>0</v>
      </c>
      <c r="T496" s="700"/>
      <c r="U496" s="702">
        <v>0</v>
      </c>
    </row>
    <row r="497" spans="1:21" ht="14.4" customHeight="1" x14ac:dyDescent="0.3">
      <c r="A497" s="695">
        <v>7</v>
      </c>
      <c r="B497" s="696" t="s">
        <v>1919</v>
      </c>
      <c r="C497" s="696">
        <v>89301074</v>
      </c>
      <c r="D497" s="697" t="s">
        <v>3083</v>
      </c>
      <c r="E497" s="698" t="s">
        <v>2087</v>
      </c>
      <c r="F497" s="696" t="s">
        <v>2067</v>
      </c>
      <c r="G497" s="696" t="s">
        <v>2622</v>
      </c>
      <c r="H497" s="696" t="s">
        <v>546</v>
      </c>
      <c r="I497" s="696" t="s">
        <v>2629</v>
      </c>
      <c r="J497" s="696" t="s">
        <v>2630</v>
      </c>
      <c r="K497" s="696" t="s">
        <v>2631</v>
      </c>
      <c r="L497" s="699">
        <v>3858.27</v>
      </c>
      <c r="M497" s="699">
        <v>15433.08</v>
      </c>
      <c r="N497" s="696">
        <v>4</v>
      </c>
      <c r="O497" s="700">
        <v>1</v>
      </c>
      <c r="P497" s="699"/>
      <c r="Q497" s="701">
        <v>0</v>
      </c>
      <c r="R497" s="696"/>
      <c r="S497" s="701">
        <v>0</v>
      </c>
      <c r="T497" s="700"/>
      <c r="U497" s="702">
        <v>0</v>
      </c>
    </row>
    <row r="498" spans="1:21" ht="14.4" customHeight="1" x14ac:dyDescent="0.3">
      <c r="A498" s="695">
        <v>7</v>
      </c>
      <c r="B498" s="696" t="s">
        <v>1919</v>
      </c>
      <c r="C498" s="696">
        <v>89301074</v>
      </c>
      <c r="D498" s="697" t="s">
        <v>3083</v>
      </c>
      <c r="E498" s="698" t="s">
        <v>2087</v>
      </c>
      <c r="F498" s="696" t="s">
        <v>2067</v>
      </c>
      <c r="G498" s="696" t="s">
        <v>2642</v>
      </c>
      <c r="H498" s="696" t="s">
        <v>1391</v>
      </c>
      <c r="I498" s="696" t="s">
        <v>2643</v>
      </c>
      <c r="J498" s="696" t="s">
        <v>2644</v>
      </c>
      <c r="K498" s="696" t="s">
        <v>2645</v>
      </c>
      <c r="L498" s="699">
        <v>1344.66</v>
      </c>
      <c r="M498" s="699">
        <v>2689.32</v>
      </c>
      <c r="N498" s="696">
        <v>2</v>
      </c>
      <c r="O498" s="700">
        <v>1</v>
      </c>
      <c r="P498" s="699">
        <v>2689.32</v>
      </c>
      <c r="Q498" s="701">
        <v>1</v>
      </c>
      <c r="R498" s="696">
        <v>2</v>
      </c>
      <c r="S498" s="701">
        <v>1</v>
      </c>
      <c r="T498" s="700">
        <v>1</v>
      </c>
      <c r="U498" s="702">
        <v>1</v>
      </c>
    </row>
    <row r="499" spans="1:21" ht="14.4" customHeight="1" x14ac:dyDescent="0.3">
      <c r="A499" s="695">
        <v>7</v>
      </c>
      <c r="B499" s="696" t="s">
        <v>1919</v>
      </c>
      <c r="C499" s="696">
        <v>89301074</v>
      </c>
      <c r="D499" s="697" t="s">
        <v>3083</v>
      </c>
      <c r="E499" s="698" t="s">
        <v>2087</v>
      </c>
      <c r="F499" s="696" t="s">
        <v>2067</v>
      </c>
      <c r="G499" s="696" t="s">
        <v>2302</v>
      </c>
      <c r="H499" s="696" t="s">
        <v>546</v>
      </c>
      <c r="I499" s="696" t="s">
        <v>734</v>
      </c>
      <c r="J499" s="696" t="s">
        <v>2303</v>
      </c>
      <c r="K499" s="696" t="s">
        <v>2304</v>
      </c>
      <c r="L499" s="699">
        <v>0</v>
      </c>
      <c r="M499" s="699">
        <v>0</v>
      </c>
      <c r="N499" s="696">
        <v>4</v>
      </c>
      <c r="O499" s="700">
        <v>1</v>
      </c>
      <c r="P499" s="699"/>
      <c r="Q499" s="701"/>
      <c r="R499" s="696"/>
      <c r="S499" s="701">
        <v>0</v>
      </c>
      <c r="T499" s="700"/>
      <c r="U499" s="702">
        <v>0</v>
      </c>
    </row>
    <row r="500" spans="1:21" ht="14.4" customHeight="1" x14ac:dyDescent="0.3">
      <c r="A500" s="695">
        <v>7</v>
      </c>
      <c r="B500" s="696" t="s">
        <v>1919</v>
      </c>
      <c r="C500" s="696">
        <v>89301074</v>
      </c>
      <c r="D500" s="697" t="s">
        <v>3083</v>
      </c>
      <c r="E500" s="698" t="s">
        <v>2087</v>
      </c>
      <c r="F500" s="696" t="s">
        <v>2067</v>
      </c>
      <c r="G500" s="696" t="s">
        <v>2347</v>
      </c>
      <c r="H500" s="696" t="s">
        <v>546</v>
      </c>
      <c r="I500" s="696" t="s">
        <v>2791</v>
      </c>
      <c r="J500" s="696" t="s">
        <v>2656</v>
      </c>
      <c r="K500" s="696" t="s">
        <v>2792</v>
      </c>
      <c r="L500" s="699">
        <v>1315.15</v>
      </c>
      <c r="M500" s="699">
        <v>3945.4500000000003</v>
      </c>
      <c r="N500" s="696">
        <v>3</v>
      </c>
      <c r="O500" s="700">
        <v>1</v>
      </c>
      <c r="P500" s="699">
        <v>3945.4500000000003</v>
      </c>
      <c r="Q500" s="701">
        <v>1</v>
      </c>
      <c r="R500" s="696">
        <v>3</v>
      </c>
      <c r="S500" s="701">
        <v>1</v>
      </c>
      <c r="T500" s="700">
        <v>1</v>
      </c>
      <c r="U500" s="702">
        <v>1</v>
      </c>
    </row>
    <row r="501" spans="1:21" ht="14.4" customHeight="1" x14ac:dyDescent="0.3">
      <c r="A501" s="695">
        <v>7</v>
      </c>
      <c r="B501" s="696" t="s">
        <v>1919</v>
      </c>
      <c r="C501" s="696">
        <v>89301074</v>
      </c>
      <c r="D501" s="697" t="s">
        <v>3083</v>
      </c>
      <c r="E501" s="698" t="s">
        <v>2087</v>
      </c>
      <c r="F501" s="696" t="s">
        <v>2067</v>
      </c>
      <c r="G501" s="696" t="s">
        <v>2193</v>
      </c>
      <c r="H501" s="696" t="s">
        <v>1391</v>
      </c>
      <c r="I501" s="696" t="s">
        <v>2668</v>
      </c>
      <c r="J501" s="696" t="s">
        <v>2669</v>
      </c>
      <c r="K501" s="696" t="s">
        <v>2196</v>
      </c>
      <c r="L501" s="699">
        <v>147.36000000000001</v>
      </c>
      <c r="M501" s="699">
        <v>294.72000000000003</v>
      </c>
      <c r="N501" s="696">
        <v>2</v>
      </c>
      <c r="O501" s="700">
        <v>1</v>
      </c>
      <c r="P501" s="699"/>
      <c r="Q501" s="701">
        <v>0</v>
      </c>
      <c r="R501" s="696"/>
      <c r="S501" s="701">
        <v>0</v>
      </c>
      <c r="T501" s="700"/>
      <c r="U501" s="702">
        <v>0</v>
      </c>
    </row>
    <row r="502" spans="1:21" ht="14.4" customHeight="1" x14ac:dyDescent="0.3">
      <c r="A502" s="695">
        <v>7</v>
      </c>
      <c r="B502" s="696" t="s">
        <v>1919</v>
      </c>
      <c r="C502" s="696">
        <v>89301074</v>
      </c>
      <c r="D502" s="697" t="s">
        <v>3083</v>
      </c>
      <c r="E502" s="698" t="s">
        <v>2087</v>
      </c>
      <c r="F502" s="696" t="s">
        <v>2067</v>
      </c>
      <c r="G502" s="696" t="s">
        <v>2193</v>
      </c>
      <c r="H502" s="696" t="s">
        <v>546</v>
      </c>
      <c r="I502" s="696" t="s">
        <v>2194</v>
      </c>
      <c r="J502" s="696" t="s">
        <v>2195</v>
      </c>
      <c r="K502" s="696" t="s">
        <v>2196</v>
      </c>
      <c r="L502" s="699">
        <v>147.36000000000001</v>
      </c>
      <c r="M502" s="699">
        <v>589.44000000000005</v>
      </c>
      <c r="N502" s="696">
        <v>4</v>
      </c>
      <c r="O502" s="700">
        <v>1</v>
      </c>
      <c r="P502" s="699"/>
      <c r="Q502" s="701">
        <v>0</v>
      </c>
      <c r="R502" s="696"/>
      <c r="S502" s="701">
        <v>0</v>
      </c>
      <c r="T502" s="700"/>
      <c r="U502" s="702">
        <v>0</v>
      </c>
    </row>
    <row r="503" spans="1:21" ht="14.4" customHeight="1" x14ac:dyDescent="0.3">
      <c r="A503" s="695">
        <v>7</v>
      </c>
      <c r="B503" s="696" t="s">
        <v>1919</v>
      </c>
      <c r="C503" s="696">
        <v>89301074</v>
      </c>
      <c r="D503" s="697" t="s">
        <v>3083</v>
      </c>
      <c r="E503" s="698" t="s">
        <v>2087</v>
      </c>
      <c r="F503" s="696" t="s">
        <v>2067</v>
      </c>
      <c r="G503" s="696" t="s">
        <v>2193</v>
      </c>
      <c r="H503" s="696" t="s">
        <v>1391</v>
      </c>
      <c r="I503" s="696" t="s">
        <v>2670</v>
      </c>
      <c r="J503" s="696" t="s">
        <v>2671</v>
      </c>
      <c r="K503" s="696" t="s">
        <v>2346</v>
      </c>
      <c r="L503" s="699">
        <v>98.23</v>
      </c>
      <c r="M503" s="699">
        <v>982.3</v>
      </c>
      <c r="N503" s="696">
        <v>10</v>
      </c>
      <c r="O503" s="700">
        <v>2.5</v>
      </c>
      <c r="P503" s="699">
        <v>98.23</v>
      </c>
      <c r="Q503" s="701">
        <v>0.1</v>
      </c>
      <c r="R503" s="696">
        <v>1</v>
      </c>
      <c r="S503" s="701">
        <v>0.1</v>
      </c>
      <c r="T503" s="700">
        <v>1</v>
      </c>
      <c r="U503" s="702">
        <v>0.4</v>
      </c>
    </row>
    <row r="504" spans="1:21" ht="14.4" customHeight="1" x14ac:dyDescent="0.3">
      <c r="A504" s="695">
        <v>7</v>
      </c>
      <c r="B504" s="696" t="s">
        <v>1919</v>
      </c>
      <c r="C504" s="696">
        <v>89301074</v>
      </c>
      <c r="D504" s="697" t="s">
        <v>3083</v>
      </c>
      <c r="E504" s="698" t="s">
        <v>2087</v>
      </c>
      <c r="F504" s="696" t="s">
        <v>2067</v>
      </c>
      <c r="G504" s="696" t="s">
        <v>2193</v>
      </c>
      <c r="H504" s="696" t="s">
        <v>1391</v>
      </c>
      <c r="I504" s="696" t="s">
        <v>2672</v>
      </c>
      <c r="J504" s="696" t="s">
        <v>2671</v>
      </c>
      <c r="K504" s="696" t="s">
        <v>2673</v>
      </c>
      <c r="L504" s="699">
        <v>163.72999999999999</v>
      </c>
      <c r="M504" s="699">
        <v>1146.1099999999999</v>
      </c>
      <c r="N504" s="696">
        <v>7</v>
      </c>
      <c r="O504" s="700">
        <v>3.5</v>
      </c>
      <c r="P504" s="699">
        <v>818.65</v>
      </c>
      <c r="Q504" s="701">
        <v>0.7142857142857143</v>
      </c>
      <c r="R504" s="696">
        <v>5</v>
      </c>
      <c r="S504" s="701">
        <v>0.7142857142857143</v>
      </c>
      <c r="T504" s="700">
        <v>3</v>
      </c>
      <c r="U504" s="702">
        <v>0.8571428571428571</v>
      </c>
    </row>
    <row r="505" spans="1:21" ht="14.4" customHeight="1" x14ac:dyDescent="0.3">
      <c r="A505" s="695">
        <v>7</v>
      </c>
      <c r="B505" s="696" t="s">
        <v>1919</v>
      </c>
      <c r="C505" s="696">
        <v>89301074</v>
      </c>
      <c r="D505" s="697" t="s">
        <v>3083</v>
      </c>
      <c r="E505" s="698" t="s">
        <v>2087</v>
      </c>
      <c r="F505" s="696" t="s">
        <v>2067</v>
      </c>
      <c r="G505" s="696" t="s">
        <v>2193</v>
      </c>
      <c r="H505" s="696" t="s">
        <v>1391</v>
      </c>
      <c r="I505" s="696" t="s">
        <v>2674</v>
      </c>
      <c r="J505" s="696" t="s">
        <v>2666</v>
      </c>
      <c r="K505" s="696" t="s">
        <v>2675</v>
      </c>
      <c r="L505" s="699">
        <v>314.33999999999997</v>
      </c>
      <c r="M505" s="699">
        <v>1257.3599999999999</v>
      </c>
      <c r="N505" s="696">
        <v>4</v>
      </c>
      <c r="O505" s="700">
        <v>2.5</v>
      </c>
      <c r="P505" s="699">
        <v>1257.3599999999999</v>
      </c>
      <c r="Q505" s="701">
        <v>1</v>
      </c>
      <c r="R505" s="696">
        <v>4</v>
      </c>
      <c r="S505" s="701">
        <v>1</v>
      </c>
      <c r="T505" s="700">
        <v>2.5</v>
      </c>
      <c r="U505" s="702">
        <v>1</v>
      </c>
    </row>
    <row r="506" spans="1:21" ht="14.4" customHeight="1" x14ac:dyDescent="0.3">
      <c r="A506" s="695">
        <v>7</v>
      </c>
      <c r="B506" s="696" t="s">
        <v>1919</v>
      </c>
      <c r="C506" s="696">
        <v>89301074</v>
      </c>
      <c r="D506" s="697" t="s">
        <v>3083</v>
      </c>
      <c r="E506" s="698" t="s">
        <v>2087</v>
      </c>
      <c r="F506" s="696" t="s">
        <v>2067</v>
      </c>
      <c r="G506" s="696" t="s">
        <v>2193</v>
      </c>
      <c r="H506" s="696" t="s">
        <v>546</v>
      </c>
      <c r="I506" s="696" t="s">
        <v>2974</v>
      </c>
      <c r="J506" s="696" t="s">
        <v>2932</v>
      </c>
      <c r="K506" s="696" t="s">
        <v>2975</v>
      </c>
      <c r="L506" s="699">
        <v>0</v>
      </c>
      <c r="M506" s="699">
        <v>0</v>
      </c>
      <c r="N506" s="696">
        <v>1</v>
      </c>
      <c r="O506" s="700">
        <v>1</v>
      </c>
      <c r="P506" s="699"/>
      <c r="Q506" s="701"/>
      <c r="R506" s="696"/>
      <c r="S506" s="701">
        <v>0</v>
      </c>
      <c r="T506" s="700"/>
      <c r="U506" s="702">
        <v>0</v>
      </c>
    </row>
    <row r="507" spans="1:21" ht="14.4" customHeight="1" x14ac:dyDescent="0.3">
      <c r="A507" s="695">
        <v>7</v>
      </c>
      <c r="B507" s="696" t="s">
        <v>1919</v>
      </c>
      <c r="C507" s="696">
        <v>89301074</v>
      </c>
      <c r="D507" s="697" t="s">
        <v>3083</v>
      </c>
      <c r="E507" s="698" t="s">
        <v>2087</v>
      </c>
      <c r="F507" s="696" t="s">
        <v>2067</v>
      </c>
      <c r="G507" s="696" t="s">
        <v>2193</v>
      </c>
      <c r="H507" s="696" t="s">
        <v>546</v>
      </c>
      <c r="I507" s="696" t="s">
        <v>2976</v>
      </c>
      <c r="J507" s="696" t="s">
        <v>2932</v>
      </c>
      <c r="K507" s="696" t="s">
        <v>2346</v>
      </c>
      <c r="L507" s="699">
        <v>0</v>
      </c>
      <c r="M507" s="699">
        <v>0</v>
      </c>
      <c r="N507" s="696">
        <v>2</v>
      </c>
      <c r="O507" s="700">
        <v>2</v>
      </c>
      <c r="P507" s="699"/>
      <c r="Q507" s="701"/>
      <c r="R507" s="696"/>
      <c r="S507" s="701">
        <v>0</v>
      </c>
      <c r="T507" s="700"/>
      <c r="U507" s="702">
        <v>0</v>
      </c>
    </row>
    <row r="508" spans="1:21" ht="14.4" customHeight="1" x14ac:dyDescent="0.3">
      <c r="A508" s="695">
        <v>7</v>
      </c>
      <c r="B508" s="696" t="s">
        <v>1919</v>
      </c>
      <c r="C508" s="696">
        <v>89301074</v>
      </c>
      <c r="D508" s="697" t="s">
        <v>3083</v>
      </c>
      <c r="E508" s="698" t="s">
        <v>2087</v>
      </c>
      <c r="F508" s="696" t="s">
        <v>2067</v>
      </c>
      <c r="G508" s="696" t="s">
        <v>2193</v>
      </c>
      <c r="H508" s="696" t="s">
        <v>546</v>
      </c>
      <c r="I508" s="696" t="s">
        <v>2977</v>
      </c>
      <c r="J508" s="696" t="s">
        <v>2978</v>
      </c>
      <c r="K508" s="696" t="s">
        <v>2435</v>
      </c>
      <c r="L508" s="699">
        <v>0</v>
      </c>
      <c r="M508" s="699">
        <v>0</v>
      </c>
      <c r="N508" s="696">
        <v>2</v>
      </c>
      <c r="O508" s="700">
        <v>1</v>
      </c>
      <c r="P508" s="699"/>
      <c r="Q508" s="701"/>
      <c r="R508" s="696"/>
      <c r="S508" s="701">
        <v>0</v>
      </c>
      <c r="T508" s="700"/>
      <c r="U508" s="702">
        <v>0</v>
      </c>
    </row>
    <row r="509" spans="1:21" ht="14.4" customHeight="1" x14ac:dyDescent="0.3">
      <c r="A509" s="695">
        <v>7</v>
      </c>
      <c r="B509" s="696" t="s">
        <v>1919</v>
      </c>
      <c r="C509" s="696">
        <v>89301074</v>
      </c>
      <c r="D509" s="697" t="s">
        <v>3083</v>
      </c>
      <c r="E509" s="698" t="s">
        <v>2087</v>
      </c>
      <c r="F509" s="696" t="s">
        <v>2067</v>
      </c>
      <c r="G509" s="696" t="s">
        <v>2197</v>
      </c>
      <c r="H509" s="696" t="s">
        <v>546</v>
      </c>
      <c r="I509" s="696" t="s">
        <v>2979</v>
      </c>
      <c r="J509" s="696" t="s">
        <v>2199</v>
      </c>
      <c r="K509" s="696" t="s">
        <v>2980</v>
      </c>
      <c r="L509" s="699">
        <v>0</v>
      </c>
      <c r="M509" s="699">
        <v>0</v>
      </c>
      <c r="N509" s="696">
        <v>4</v>
      </c>
      <c r="O509" s="700">
        <v>2.5</v>
      </c>
      <c r="P509" s="699">
        <v>0</v>
      </c>
      <c r="Q509" s="701"/>
      <c r="R509" s="696">
        <v>2</v>
      </c>
      <c r="S509" s="701">
        <v>0.5</v>
      </c>
      <c r="T509" s="700">
        <v>1.5</v>
      </c>
      <c r="U509" s="702">
        <v>0.6</v>
      </c>
    </row>
    <row r="510" spans="1:21" ht="14.4" customHeight="1" x14ac:dyDescent="0.3">
      <c r="A510" s="695">
        <v>7</v>
      </c>
      <c r="B510" s="696" t="s">
        <v>1919</v>
      </c>
      <c r="C510" s="696">
        <v>89301074</v>
      </c>
      <c r="D510" s="697" t="s">
        <v>3083</v>
      </c>
      <c r="E510" s="698" t="s">
        <v>2087</v>
      </c>
      <c r="F510" s="696" t="s">
        <v>2067</v>
      </c>
      <c r="G510" s="696" t="s">
        <v>2197</v>
      </c>
      <c r="H510" s="696" t="s">
        <v>546</v>
      </c>
      <c r="I510" s="696" t="s">
        <v>2981</v>
      </c>
      <c r="J510" s="696" t="s">
        <v>2677</v>
      </c>
      <c r="K510" s="696" t="s">
        <v>2204</v>
      </c>
      <c r="L510" s="699">
        <v>0</v>
      </c>
      <c r="M510" s="699">
        <v>0</v>
      </c>
      <c r="N510" s="696">
        <v>3</v>
      </c>
      <c r="O510" s="700">
        <v>1</v>
      </c>
      <c r="P510" s="699"/>
      <c r="Q510" s="701"/>
      <c r="R510" s="696"/>
      <c r="S510" s="701">
        <v>0</v>
      </c>
      <c r="T510" s="700"/>
      <c r="U510" s="702">
        <v>0</v>
      </c>
    </row>
    <row r="511" spans="1:21" ht="14.4" customHeight="1" x14ac:dyDescent="0.3">
      <c r="A511" s="695">
        <v>7</v>
      </c>
      <c r="B511" s="696" t="s">
        <v>1919</v>
      </c>
      <c r="C511" s="696">
        <v>89301074</v>
      </c>
      <c r="D511" s="697" t="s">
        <v>3083</v>
      </c>
      <c r="E511" s="698" t="s">
        <v>2087</v>
      </c>
      <c r="F511" s="696" t="s">
        <v>2067</v>
      </c>
      <c r="G511" s="696" t="s">
        <v>2197</v>
      </c>
      <c r="H511" s="696" t="s">
        <v>546</v>
      </c>
      <c r="I511" s="696" t="s">
        <v>2982</v>
      </c>
      <c r="J511" s="696" t="s">
        <v>2677</v>
      </c>
      <c r="K511" s="696" t="s">
        <v>2936</v>
      </c>
      <c r="L511" s="699">
        <v>0</v>
      </c>
      <c r="M511" s="699">
        <v>0</v>
      </c>
      <c r="N511" s="696">
        <v>1</v>
      </c>
      <c r="O511" s="700">
        <v>1</v>
      </c>
      <c r="P511" s="699"/>
      <c r="Q511" s="701"/>
      <c r="R511" s="696"/>
      <c r="S511" s="701">
        <v>0</v>
      </c>
      <c r="T511" s="700"/>
      <c r="U511" s="702">
        <v>0</v>
      </c>
    </row>
    <row r="512" spans="1:21" ht="14.4" customHeight="1" x14ac:dyDescent="0.3">
      <c r="A512" s="695">
        <v>7</v>
      </c>
      <c r="B512" s="696" t="s">
        <v>1919</v>
      </c>
      <c r="C512" s="696">
        <v>89301074</v>
      </c>
      <c r="D512" s="697" t="s">
        <v>3083</v>
      </c>
      <c r="E512" s="698" t="s">
        <v>2089</v>
      </c>
      <c r="F512" s="696" t="s">
        <v>2067</v>
      </c>
      <c r="G512" s="696" t="s">
        <v>2263</v>
      </c>
      <c r="H512" s="696" t="s">
        <v>1391</v>
      </c>
      <c r="I512" s="696" t="s">
        <v>2264</v>
      </c>
      <c r="J512" s="696" t="s">
        <v>2265</v>
      </c>
      <c r="K512" s="696" t="s">
        <v>2266</v>
      </c>
      <c r="L512" s="699">
        <v>17.690000000000001</v>
      </c>
      <c r="M512" s="699">
        <v>88.450000000000017</v>
      </c>
      <c r="N512" s="696">
        <v>5</v>
      </c>
      <c r="O512" s="700">
        <v>2.5</v>
      </c>
      <c r="P512" s="699">
        <v>88.450000000000017</v>
      </c>
      <c r="Q512" s="701">
        <v>1</v>
      </c>
      <c r="R512" s="696">
        <v>5</v>
      </c>
      <c r="S512" s="701">
        <v>1</v>
      </c>
      <c r="T512" s="700">
        <v>2.5</v>
      </c>
      <c r="U512" s="702">
        <v>1</v>
      </c>
    </row>
    <row r="513" spans="1:21" ht="14.4" customHeight="1" x14ac:dyDescent="0.3">
      <c r="A513" s="695">
        <v>7</v>
      </c>
      <c r="B513" s="696" t="s">
        <v>1919</v>
      </c>
      <c r="C513" s="696">
        <v>89301074</v>
      </c>
      <c r="D513" s="697" t="s">
        <v>3083</v>
      </c>
      <c r="E513" s="698" t="s">
        <v>2089</v>
      </c>
      <c r="F513" s="696" t="s">
        <v>2067</v>
      </c>
      <c r="G513" s="696" t="s">
        <v>2267</v>
      </c>
      <c r="H513" s="696" t="s">
        <v>546</v>
      </c>
      <c r="I513" s="696" t="s">
        <v>2268</v>
      </c>
      <c r="J513" s="696" t="s">
        <v>2269</v>
      </c>
      <c r="K513" s="696" t="s">
        <v>2270</v>
      </c>
      <c r="L513" s="699">
        <v>0</v>
      </c>
      <c r="M513" s="699">
        <v>0</v>
      </c>
      <c r="N513" s="696">
        <v>4</v>
      </c>
      <c r="O513" s="700">
        <v>2</v>
      </c>
      <c r="P513" s="699">
        <v>0</v>
      </c>
      <c r="Q513" s="701"/>
      <c r="R513" s="696">
        <v>4</v>
      </c>
      <c r="S513" s="701">
        <v>1</v>
      </c>
      <c r="T513" s="700">
        <v>2</v>
      </c>
      <c r="U513" s="702">
        <v>1</v>
      </c>
    </row>
    <row r="514" spans="1:21" ht="14.4" customHeight="1" x14ac:dyDescent="0.3">
      <c r="A514" s="695">
        <v>7</v>
      </c>
      <c r="B514" s="696" t="s">
        <v>1919</v>
      </c>
      <c r="C514" s="696">
        <v>89301074</v>
      </c>
      <c r="D514" s="697" t="s">
        <v>3083</v>
      </c>
      <c r="E514" s="698" t="s">
        <v>2089</v>
      </c>
      <c r="F514" s="696" t="s">
        <v>2067</v>
      </c>
      <c r="G514" s="696" t="s">
        <v>2983</v>
      </c>
      <c r="H514" s="696" t="s">
        <v>1391</v>
      </c>
      <c r="I514" s="696" t="s">
        <v>2984</v>
      </c>
      <c r="J514" s="696" t="s">
        <v>2985</v>
      </c>
      <c r="K514" s="696" t="s">
        <v>2986</v>
      </c>
      <c r="L514" s="699">
        <v>543.04</v>
      </c>
      <c r="M514" s="699">
        <v>543.04</v>
      </c>
      <c r="N514" s="696">
        <v>1</v>
      </c>
      <c r="O514" s="700">
        <v>0.5</v>
      </c>
      <c r="P514" s="699">
        <v>543.04</v>
      </c>
      <c r="Q514" s="701">
        <v>1</v>
      </c>
      <c r="R514" s="696">
        <v>1</v>
      </c>
      <c r="S514" s="701">
        <v>1</v>
      </c>
      <c r="T514" s="700">
        <v>0.5</v>
      </c>
      <c r="U514" s="702">
        <v>1</v>
      </c>
    </row>
    <row r="515" spans="1:21" ht="14.4" customHeight="1" x14ac:dyDescent="0.3">
      <c r="A515" s="695">
        <v>7</v>
      </c>
      <c r="B515" s="696" t="s">
        <v>1919</v>
      </c>
      <c r="C515" s="696">
        <v>89301074</v>
      </c>
      <c r="D515" s="697" t="s">
        <v>3083</v>
      </c>
      <c r="E515" s="698" t="s">
        <v>2092</v>
      </c>
      <c r="F515" s="696" t="s">
        <v>2067</v>
      </c>
      <c r="G515" s="696" t="s">
        <v>2489</v>
      </c>
      <c r="H515" s="696" t="s">
        <v>546</v>
      </c>
      <c r="I515" s="696" t="s">
        <v>2490</v>
      </c>
      <c r="J515" s="696" t="s">
        <v>2491</v>
      </c>
      <c r="K515" s="696" t="s">
        <v>2492</v>
      </c>
      <c r="L515" s="699">
        <v>35.409999999999997</v>
      </c>
      <c r="M515" s="699">
        <v>141.63999999999999</v>
      </c>
      <c r="N515" s="696">
        <v>4</v>
      </c>
      <c r="O515" s="700">
        <v>2</v>
      </c>
      <c r="P515" s="699">
        <v>35.409999999999997</v>
      </c>
      <c r="Q515" s="701">
        <v>0.25</v>
      </c>
      <c r="R515" s="696">
        <v>1</v>
      </c>
      <c r="S515" s="701">
        <v>0.25</v>
      </c>
      <c r="T515" s="700">
        <v>0.5</v>
      </c>
      <c r="U515" s="702">
        <v>0.25</v>
      </c>
    </row>
    <row r="516" spans="1:21" ht="14.4" customHeight="1" x14ac:dyDescent="0.3">
      <c r="A516" s="695">
        <v>7</v>
      </c>
      <c r="B516" s="696" t="s">
        <v>1919</v>
      </c>
      <c r="C516" s="696">
        <v>89301074</v>
      </c>
      <c r="D516" s="697" t="s">
        <v>3083</v>
      </c>
      <c r="E516" s="698" t="s">
        <v>2092</v>
      </c>
      <c r="F516" s="696" t="s">
        <v>2067</v>
      </c>
      <c r="G516" s="696" t="s">
        <v>2489</v>
      </c>
      <c r="H516" s="696" t="s">
        <v>546</v>
      </c>
      <c r="I516" s="696" t="s">
        <v>2493</v>
      </c>
      <c r="J516" s="696" t="s">
        <v>2491</v>
      </c>
      <c r="K516" s="696" t="s">
        <v>2494</v>
      </c>
      <c r="L516" s="699">
        <v>106.23</v>
      </c>
      <c r="M516" s="699">
        <v>424.92</v>
      </c>
      <c r="N516" s="696">
        <v>4</v>
      </c>
      <c r="O516" s="700">
        <v>2</v>
      </c>
      <c r="P516" s="699">
        <v>424.92</v>
      </c>
      <c r="Q516" s="701">
        <v>1</v>
      </c>
      <c r="R516" s="696">
        <v>4</v>
      </c>
      <c r="S516" s="701">
        <v>1</v>
      </c>
      <c r="T516" s="700">
        <v>2</v>
      </c>
      <c r="U516" s="702">
        <v>1</v>
      </c>
    </row>
    <row r="517" spans="1:21" ht="14.4" customHeight="1" x14ac:dyDescent="0.3">
      <c r="A517" s="695">
        <v>7</v>
      </c>
      <c r="B517" s="696" t="s">
        <v>1919</v>
      </c>
      <c r="C517" s="696">
        <v>89301074</v>
      </c>
      <c r="D517" s="697" t="s">
        <v>3083</v>
      </c>
      <c r="E517" s="698" t="s">
        <v>2092</v>
      </c>
      <c r="F517" s="696" t="s">
        <v>2067</v>
      </c>
      <c r="G517" s="696" t="s">
        <v>2322</v>
      </c>
      <c r="H517" s="696" t="s">
        <v>546</v>
      </c>
      <c r="I517" s="696" t="s">
        <v>2323</v>
      </c>
      <c r="J517" s="696" t="s">
        <v>2324</v>
      </c>
      <c r="K517" s="696" t="s">
        <v>2325</v>
      </c>
      <c r="L517" s="699">
        <v>53.77</v>
      </c>
      <c r="M517" s="699">
        <v>645.24</v>
      </c>
      <c r="N517" s="696">
        <v>12</v>
      </c>
      <c r="O517" s="700">
        <v>4.5</v>
      </c>
      <c r="P517" s="699"/>
      <c r="Q517" s="701">
        <v>0</v>
      </c>
      <c r="R517" s="696"/>
      <c r="S517" s="701">
        <v>0</v>
      </c>
      <c r="T517" s="700"/>
      <c r="U517" s="702">
        <v>0</v>
      </c>
    </row>
    <row r="518" spans="1:21" ht="14.4" customHeight="1" x14ac:dyDescent="0.3">
      <c r="A518" s="695">
        <v>7</v>
      </c>
      <c r="B518" s="696" t="s">
        <v>1919</v>
      </c>
      <c r="C518" s="696">
        <v>89301074</v>
      </c>
      <c r="D518" s="697" t="s">
        <v>3083</v>
      </c>
      <c r="E518" s="698" t="s">
        <v>2092</v>
      </c>
      <c r="F518" s="696" t="s">
        <v>2067</v>
      </c>
      <c r="G518" s="696" t="s">
        <v>2496</v>
      </c>
      <c r="H518" s="696" t="s">
        <v>546</v>
      </c>
      <c r="I518" s="696" t="s">
        <v>2497</v>
      </c>
      <c r="J518" s="696" t="s">
        <v>2498</v>
      </c>
      <c r="K518" s="696" t="s">
        <v>2499</v>
      </c>
      <c r="L518" s="699">
        <v>97.42</v>
      </c>
      <c r="M518" s="699">
        <v>292.26</v>
      </c>
      <c r="N518" s="696">
        <v>3</v>
      </c>
      <c r="O518" s="700">
        <v>1</v>
      </c>
      <c r="P518" s="699"/>
      <c r="Q518" s="701">
        <v>0</v>
      </c>
      <c r="R518" s="696"/>
      <c r="S518" s="701">
        <v>0</v>
      </c>
      <c r="T518" s="700"/>
      <c r="U518" s="702">
        <v>0</v>
      </c>
    </row>
    <row r="519" spans="1:21" ht="14.4" customHeight="1" x14ac:dyDescent="0.3">
      <c r="A519" s="695">
        <v>7</v>
      </c>
      <c r="B519" s="696" t="s">
        <v>1919</v>
      </c>
      <c r="C519" s="696">
        <v>89301074</v>
      </c>
      <c r="D519" s="697" t="s">
        <v>3083</v>
      </c>
      <c r="E519" s="698" t="s">
        <v>2092</v>
      </c>
      <c r="F519" s="696" t="s">
        <v>2067</v>
      </c>
      <c r="G519" s="696" t="s">
        <v>2500</v>
      </c>
      <c r="H519" s="696" t="s">
        <v>546</v>
      </c>
      <c r="I519" s="696" t="s">
        <v>2501</v>
      </c>
      <c r="J519" s="696" t="s">
        <v>2502</v>
      </c>
      <c r="K519" s="696" t="s">
        <v>2503</v>
      </c>
      <c r="L519" s="699">
        <v>0</v>
      </c>
      <c r="M519" s="699">
        <v>0</v>
      </c>
      <c r="N519" s="696">
        <v>1</v>
      </c>
      <c r="O519" s="700">
        <v>1</v>
      </c>
      <c r="P519" s="699"/>
      <c r="Q519" s="701"/>
      <c r="R519" s="696"/>
      <c r="S519" s="701">
        <v>0</v>
      </c>
      <c r="T519" s="700"/>
      <c r="U519" s="702">
        <v>0</v>
      </c>
    </row>
    <row r="520" spans="1:21" ht="14.4" customHeight="1" x14ac:dyDescent="0.3">
      <c r="A520" s="695">
        <v>7</v>
      </c>
      <c r="B520" s="696" t="s">
        <v>1919</v>
      </c>
      <c r="C520" s="696">
        <v>89301074</v>
      </c>
      <c r="D520" s="697" t="s">
        <v>3083</v>
      </c>
      <c r="E520" s="698" t="s">
        <v>2092</v>
      </c>
      <c r="F520" s="696" t="s">
        <v>2067</v>
      </c>
      <c r="G520" s="696" t="s">
        <v>2369</v>
      </c>
      <c r="H520" s="696" t="s">
        <v>546</v>
      </c>
      <c r="I520" s="696" t="s">
        <v>777</v>
      </c>
      <c r="J520" s="696" t="s">
        <v>2987</v>
      </c>
      <c r="K520" s="696" t="s">
        <v>2988</v>
      </c>
      <c r="L520" s="699">
        <v>0</v>
      </c>
      <c r="M520" s="699">
        <v>0</v>
      </c>
      <c r="N520" s="696">
        <v>2</v>
      </c>
      <c r="O520" s="700">
        <v>1</v>
      </c>
      <c r="P520" s="699"/>
      <c r="Q520" s="701"/>
      <c r="R520" s="696"/>
      <c r="S520" s="701">
        <v>0</v>
      </c>
      <c r="T520" s="700"/>
      <c r="U520" s="702">
        <v>0</v>
      </c>
    </row>
    <row r="521" spans="1:21" ht="14.4" customHeight="1" x14ac:dyDescent="0.3">
      <c r="A521" s="695">
        <v>7</v>
      </c>
      <c r="B521" s="696" t="s">
        <v>1919</v>
      </c>
      <c r="C521" s="696">
        <v>89301074</v>
      </c>
      <c r="D521" s="697" t="s">
        <v>3083</v>
      </c>
      <c r="E521" s="698" t="s">
        <v>2092</v>
      </c>
      <c r="F521" s="696" t="s">
        <v>2067</v>
      </c>
      <c r="G521" s="696" t="s">
        <v>2369</v>
      </c>
      <c r="H521" s="696" t="s">
        <v>546</v>
      </c>
      <c r="I521" s="696" t="s">
        <v>2989</v>
      </c>
      <c r="J521" s="696" t="s">
        <v>2987</v>
      </c>
      <c r="K521" s="696" t="s">
        <v>2988</v>
      </c>
      <c r="L521" s="699">
        <v>0</v>
      </c>
      <c r="M521" s="699">
        <v>0</v>
      </c>
      <c r="N521" s="696">
        <v>1</v>
      </c>
      <c r="O521" s="700">
        <v>1</v>
      </c>
      <c r="P521" s="699"/>
      <c r="Q521" s="701"/>
      <c r="R521" s="696"/>
      <c r="S521" s="701">
        <v>0</v>
      </c>
      <c r="T521" s="700"/>
      <c r="U521" s="702">
        <v>0</v>
      </c>
    </row>
    <row r="522" spans="1:21" ht="14.4" customHeight="1" x14ac:dyDescent="0.3">
      <c r="A522" s="695">
        <v>7</v>
      </c>
      <c r="B522" s="696" t="s">
        <v>1919</v>
      </c>
      <c r="C522" s="696">
        <v>89301074</v>
      </c>
      <c r="D522" s="697" t="s">
        <v>3083</v>
      </c>
      <c r="E522" s="698" t="s">
        <v>2092</v>
      </c>
      <c r="F522" s="696" t="s">
        <v>2067</v>
      </c>
      <c r="G522" s="696" t="s">
        <v>2369</v>
      </c>
      <c r="H522" s="696" t="s">
        <v>546</v>
      </c>
      <c r="I522" s="696" t="s">
        <v>2990</v>
      </c>
      <c r="J522" s="696" t="s">
        <v>2987</v>
      </c>
      <c r="K522" s="696" t="s">
        <v>2988</v>
      </c>
      <c r="L522" s="699">
        <v>0</v>
      </c>
      <c r="M522" s="699">
        <v>0</v>
      </c>
      <c r="N522" s="696">
        <v>1</v>
      </c>
      <c r="O522" s="700">
        <v>0.5</v>
      </c>
      <c r="P522" s="699"/>
      <c r="Q522" s="701"/>
      <c r="R522" s="696"/>
      <c r="S522" s="701">
        <v>0</v>
      </c>
      <c r="T522" s="700"/>
      <c r="U522" s="702">
        <v>0</v>
      </c>
    </row>
    <row r="523" spans="1:21" ht="14.4" customHeight="1" x14ac:dyDescent="0.3">
      <c r="A523" s="695">
        <v>7</v>
      </c>
      <c r="B523" s="696" t="s">
        <v>1919</v>
      </c>
      <c r="C523" s="696">
        <v>89301074</v>
      </c>
      <c r="D523" s="697" t="s">
        <v>3083</v>
      </c>
      <c r="E523" s="698" t="s">
        <v>2092</v>
      </c>
      <c r="F523" s="696" t="s">
        <v>2067</v>
      </c>
      <c r="G523" s="696" t="s">
        <v>2504</v>
      </c>
      <c r="H523" s="696" t="s">
        <v>546</v>
      </c>
      <c r="I523" s="696" t="s">
        <v>2807</v>
      </c>
      <c r="J523" s="696" t="s">
        <v>2808</v>
      </c>
      <c r="K523" s="696" t="s">
        <v>2809</v>
      </c>
      <c r="L523" s="699">
        <v>1130.2</v>
      </c>
      <c r="M523" s="699">
        <v>7911.4000000000005</v>
      </c>
      <c r="N523" s="696">
        <v>7</v>
      </c>
      <c r="O523" s="700">
        <v>2</v>
      </c>
      <c r="P523" s="699"/>
      <c r="Q523" s="701">
        <v>0</v>
      </c>
      <c r="R523" s="696"/>
      <c r="S523" s="701">
        <v>0</v>
      </c>
      <c r="T523" s="700"/>
      <c r="U523" s="702">
        <v>0</v>
      </c>
    </row>
    <row r="524" spans="1:21" ht="14.4" customHeight="1" x14ac:dyDescent="0.3">
      <c r="A524" s="695">
        <v>7</v>
      </c>
      <c r="B524" s="696" t="s">
        <v>1919</v>
      </c>
      <c r="C524" s="696">
        <v>89301074</v>
      </c>
      <c r="D524" s="697" t="s">
        <v>3083</v>
      </c>
      <c r="E524" s="698" t="s">
        <v>2092</v>
      </c>
      <c r="F524" s="696" t="s">
        <v>2067</v>
      </c>
      <c r="G524" s="696" t="s">
        <v>2504</v>
      </c>
      <c r="H524" s="696" t="s">
        <v>1391</v>
      </c>
      <c r="I524" s="696" t="s">
        <v>2505</v>
      </c>
      <c r="J524" s="696" t="s">
        <v>2506</v>
      </c>
      <c r="K524" s="696" t="s">
        <v>2507</v>
      </c>
      <c r="L524" s="699">
        <v>1027.5999999999999</v>
      </c>
      <c r="M524" s="699">
        <v>26717.599999999999</v>
      </c>
      <c r="N524" s="696">
        <v>26</v>
      </c>
      <c r="O524" s="700">
        <v>8</v>
      </c>
      <c r="P524" s="699">
        <v>11303.599999999999</v>
      </c>
      <c r="Q524" s="701">
        <v>0.42307692307692307</v>
      </c>
      <c r="R524" s="696">
        <v>11</v>
      </c>
      <c r="S524" s="701">
        <v>0.42307692307692307</v>
      </c>
      <c r="T524" s="700">
        <v>4</v>
      </c>
      <c r="U524" s="702">
        <v>0.5</v>
      </c>
    </row>
    <row r="525" spans="1:21" ht="14.4" customHeight="1" x14ac:dyDescent="0.3">
      <c r="A525" s="695">
        <v>7</v>
      </c>
      <c r="B525" s="696" t="s">
        <v>1919</v>
      </c>
      <c r="C525" s="696">
        <v>89301074</v>
      </c>
      <c r="D525" s="697" t="s">
        <v>3083</v>
      </c>
      <c r="E525" s="698" t="s">
        <v>2092</v>
      </c>
      <c r="F525" s="696" t="s">
        <v>2067</v>
      </c>
      <c r="G525" s="696" t="s">
        <v>2504</v>
      </c>
      <c r="H525" s="696" t="s">
        <v>1391</v>
      </c>
      <c r="I525" s="696" t="s">
        <v>2505</v>
      </c>
      <c r="J525" s="696" t="s">
        <v>2506</v>
      </c>
      <c r="K525" s="696" t="s">
        <v>2507</v>
      </c>
      <c r="L525" s="699">
        <v>801.23</v>
      </c>
      <c r="M525" s="699">
        <v>5608.6100000000006</v>
      </c>
      <c r="N525" s="696">
        <v>7</v>
      </c>
      <c r="O525" s="700">
        <v>2</v>
      </c>
      <c r="P525" s="699">
        <v>5608.6100000000006</v>
      </c>
      <c r="Q525" s="701">
        <v>1</v>
      </c>
      <c r="R525" s="696">
        <v>7</v>
      </c>
      <c r="S525" s="701">
        <v>1</v>
      </c>
      <c r="T525" s="700">
        <v>2</v>
      </c>
      <c r="U525" s="702">
        <v>1</v>
      </c>
    </row>
    <row r="526" spans="1:21" ht="14.4" customHeight="1" x14ac:dyDescent="0.3">
      <c r="A526" s="695">
        <v>7</v>
      </c>
      <c r="B526" s="696" t="s">
        <v>1919</v>
      </c>
      <c r="C526" s="696">
        <v>89301074</v>
      </c>
      <c r="D526" s="697" t="s">
        <v>3083</v>
      </c>
      <c r="E526" s="698" t="s">
        <v>2092</v>
      </c>
      <c r="F526" s="696" t="s">
        <v>2067</v>
      </c>
      <c r="G526" s="696" t="s">
        <v>2504</v>
      </c>
      <c r="H526" s="696" t="s">
        <v>1391</v>
      </c>
      <c r="I526" s="696" t="s">
        <v>2687</v>
      </c>
      <c r="J526" s="696" t="s">
        <v>2688</v>
      </c>
      <c r="K526" s="696" t="s">
        <v>2689</v>
      </c>
      <c r="L526" s="699">
        <v>1201.8399999999999</v>
      </c>
      <c r="M526" s="699">
        <v>9614.7199999999993</v>
      </c>
      <c r="N526" s="696">
        <v>8</v>
      </c>
      <c r="O526" s="700">
        <v>2</v>
      </c>
      <c r="P526" s="699">
        <v>9614.7199999999993</v>
      </c>
      <c r="Q526" s="701">
        <v>1</v>
      </c>
      <c r="R526" s="696">
        <v>8</v>
      </c>
      <c r="S526" s="701">
        <v>1</v>
      </c>
      <c r="T526" s="700">
        <v>2</v>
      </c>
      <c r="U526" s="702">
        <v>1</v>
      </c>
    </row>
    <row r="527" spans="1:21" ht="14.4" customHeight="1" x14ac:dyDescent="0.3">
      <c r="A527" s="695">
        <v>7</v>
      </c>
      <c r="B527" s="696" t="s">
        <v>1919</v>
      </c>
      <c r="C527" s="696">
        <v>89301074</v>
      </c>
      <c r="D527" s="697" t="s">
        <v>3083</v>
      </c>
      <c r="E527" s="698" t="s">
        <v>2092</v>
      </c>
      <c r="F527" s="696" t="s">
        <v>2067</v>
      </c>
      <c r="G527" s="696" t="s">
        <v>2504</v>
      </c>
      <c r="H527" s="696" t="s">
        <v>1391</v>
      </c>
      <c r="I527" s="696" t="s">
        <v>2690</v>
      </c>
      <c r="J527" s="696" t="s">
        <v>2691</v>
      </c>
      <c r="K527" s="696" t="s">
        <v>2692</v>
      </c>
      <c r="L527" s="699">
        <v>1896.14</v>
      </c>
      <c r="M527" s="699">
        <v>43611.22</v>
      </c>
      <c r="N527" s="696">
        <v>23</v>
      </c>
      <c r="O527" s="700">
        <v>5</v>
      </c>
      <c r="P527" s="699">
        <v>18961.400000000001</v>
      </c>
      <c r="Q527" s="701">
        <v>0.43478260869565222</v>
      </c>
      <c r="R527" s="696">
        <v>10</v>
      </c>
      <c r="S527" s="701">
        <v>0.43478260869565216</v>
      </c>
      <c r="T527" s="700">
        <v>2</v>
      </c>
      <c r="U527" s="702">
        <v>0.4</v>
      </c>
    </row>
    <row r="528" spans="1:21" ht="14.4" customHeight="1" x14ac:dyDescent="0.3">
      <c r="A528" s="695">
        <v>7</v>
      </c>
      <c r="B528" s="696" t="s">
        <v>1919</v>
      </c>
      <c r="C528" s="696">
        <v>89301074</v>
      </c>
      <c r="D528" s="697" t="s">
        <v>3083</v>
      </c>
      <c r="E528" s="698" t="s">
        <v>2092</v>
      </c>
      <c r="F528" s="696" t="s">
        <v>2067</v>
      </c>
      <c r="G528" s="696" t="s">
        <v>2504</v>
      </c>
      <c r="H528" s="696" t="s">
        <v>546</v>
      </c>
      <c r="I528" s="696" t="s">
        <v>2991</v>
      </c>
      <c r="J528" s="696" t="s">
        <v>2992</v>
      </c>
      <c r="K528" s="696" t="s">
        <v>2993</v>
      </c>
      <c r="L528" s="699">
        <v>1418.07</v>
      </c>
      <c r="M528" s="699">
        <v>11344.56</v>
      </c>
      <c r="N528" s="696">
        <v>8</v>
      </c>
      <c r="O528" s="700">
        <v>2</v>
      </c>
      <c r="P528" s="699"/>
      <c r="Q528" s="701">
        <v>0</v>
      </c>
      <c r="R528" s="696"/>
      <c r="S528" s="701">
        <v>0</v>
      </c>
      <c r="T528" s="700"/>
      <c r="U528" s="702">
        <v>0</v>
      </c>
    </row>
    <row r="529" spans="1:21" ht="14.4" customHeight="1" x14ac:dyDescent="0.3">
      <c r="A529" s="695">
        <v>7</v>
      </c>
      <c r="B529" s="696" t="s">
        <v>1919</v>
      </c>
      <c r="C529" s="696">
        <v>89301074</v>
      </c>
      <c r="D529" s="697" t="s">
        <v>3083</v>
      </c>
      <c r="E529" s="698" t="s">
        <v>2092</v>
      </c>
      <c r="F529" s="696" t="s">
        <v>2067</v>
      </c>
      <c r="G529" s="696" t="s">
        <v>2504</v>
      </c>
      <c r="H529" s="696" t="s">
        <v>546</v>
      </c>
      <c r="I529" s="696" t="s">
        <v>2693</v>
      </c>
      <c r="J529" s="696" t="s">
        <v>2694</v>
      </c>
      <c r="K529" s="696" t="s">
        <v>2695</v>
      </c>
      <c r="L529" s="699">
        <v>770.7</v>
      </c>
      <c r="M529" s="699">
        <v>1541.4</v>
      </c>
      <c r="N529" s="696">
        <v>2</v>
      </c>
      <c r="O529" s="700">
        <v>1</v>
      </c>
      <c r="P529" s="699">
        <v>1541.4</v>
      </c>
      <c r="Q529" s="701">
        <v>1</v>
      </c>
      <c r="R529" s="696">
        <v>2</v>
      </c>
      <c r="S529" s="701">
        <v>1</v>
      </c>
      <c r="T529" s="700">
        <v>1</v>
      </c>
      <c r="U529" s="702">
        <v>1</v>
      </c>
    </row>
    <row r="530" spans="1:21" ht="14.4" customHeight="1" x14ac:dyDescent="0.3">
      <c r="A530" s="695">
        <v>7</v>
      </c>
      <c r="B530" s="696" t="s">
        <v>1919</v>
      </c>
      <c r="C530" s="696">
        <v>89301074</v>
      </c>
      <c r="D530" s="697" t="s">
        <v>3083</v>
      </c>
      <c r="E530" s="698" t="s">
        <v>2092</v>
      </c>
      <c r="F530" s="696" t="s">
        <v>2067</v>
      </c>
      <c r="G530" s="696" t="s">
        <v>2165</v>
      </c>
      <c r="H530" s="696" t="s">
        <v>1391</v>
      </c>
      <c r="I530" s="696" t="s">
        <v>2373</v>
      </c>
      <c r="J530" s="696" t="s">
        <v>2374</v>
      </c>
      <c r="K530" s="696" t="s">
        <v>826</v>
      </c>
      <c r="L530" s="699">
        <v>216.16</v>
      </c>
      <c r="M530" s="699">
        <v>648.48</v>
      </c>
      <c r="N530" s="696">
        <v>3</v>
      </c>
      <c r="O530" s="700">
        <v>0.5</v>
      </c>
      <c r="P530" s="699"/>
      <c r="Q530" s="701">
        <v>0</v>
      </c>
      <c r="R530" s="696"/>
      <c r="S530" s="701">
        <v>0</v>
      </c>
      <c r="T530" s="700"/>
      <c r="U530" s="702">
        <v>0</v>
      </c>
    </row>
    <row r="531" spans="1:21" ht="14.4" customHeight="1" x14ac:dyDescent="0.3">
      <c r="A531" s="695">
        <v>7</v>
      </c>
      <c r="B531" s="696" t="s">
        <v>1919</v>
      </c>
      <c r="C531" s="696">
        <v>89301074</v>
      </c>
      <c r="D531" s="697" t="s">
        <v>3083</v>
      </c>
      <c r="E531" s="698" t="s">
        <v>2092</v>
      </c>
      <c r="F531" s="696" t="s">
        <v>2067</v>
      </c>
      <c r="G531" s="696" t="s">
        <v>2165</v>
      </c>
      <c r="H531" s="696" t="s">
        <v>1391</v>
      </c>
      <c r="I531" s="696" t="s">
        <v>2696</v>
      </c>
      <c r="J531" s="696" t="s">
        <v>2697</v>
      </c>
      <c r="K531" s="696" t="s">
        <v>2698</v>
      </c>
      <c r="L531" s="699">
        <v>162.13</v>
      </c>
      <c r="M531" s="699">
        <v>486.39</v>
      </c>
      <c r="N531" s="696">
        <v>3</v>
      </c>
      <c r="O531" s="700">
        <v>1</v>
      </c>
      <c r="P531" s="699">
        <v>486.39</v>
      </c>
      <c r="Q531" s="701">
        <v>1</v>
      </c>
      <c r="R531" s="696">
        <v>3</v>
      </c>
      <c r="S531" s="701">
        <v>1</v>
      </c>
      <c r="T531" s="700">
        <v>1</v>
      </c>
      <c r="U531" s="702">
        <v>1</v>
      </c>
    </row>
    <row r="532" spans="1:21" ht="14.4" customHeight="1" x14ac:dyDescent="0.3">
      <c r="A532" s="695">
        <v>7</v>
      </c>
      <c r="B532" s="696" t="s">
        <v>1919</v>
      </c>
      <c r="C532" s="696">
        <v>89301074</v>
      </c>
      <c r="D532" s="697" t="s">
        <v>3083</v>
      </c>
      <c r="E532" s="698" t="s">
        <v>2092</v>
      </c>
      <c r="F532" s="696" t="s">
        <v>2067</v>
      </c>
      <c r="G532" s="696" t="s">
        <v>2165</v>
      </c>
      <c r="H532" s="696" t="s">
        <v>1391</v>
      </c>
      <c r="I532" s="696" t="s">
        <v>2508</v>
      </c>
      <c r="J532" s="696" t="s">
        <v>2374</v>
      </c>
      <c r="K532" s="696" t="s">
        <v>2509</v>
      </c>
      <c r="L532" s="699">
        <v>216.16</v>
      </c>
      <c r="M532" s="699">
        <v>1729.28</v>
      </c>
      <c r="N532" s="696">
        <v>8</v>
      </c>
      <c r="O532" s="700">
        <v>4</v>
      </c>
      <c r="P532" s="699">
        <v>432.32</v>
      </c>
      <c r="Q532" s="701">
        <v>0.25</v>
      </c>
      <c r="R532" s="696">
        <v>2</v>
      </c>
      <c r="S532" s="701">
        <v>0.25</v>
      </c>
      <c r="T532" s="700">
        <v>1</v>
      </c>
      <c r="U532" s="702">
        <v>0.25</v>
      </c>
    </row>
    <row r="533" spans="1:21" ht="14.4" customHeight="1" x14ac:dyDescent="0.3">
      <c r="A533" s="695">
        <v>7</v>
      </c>
      <c r="B533" s="696" t="s">
        <v>1919</v>
      </c>
      <c r="C533" s="696">
        <v>89301074</v>
      </c>
      <c r="D533" s="697" t="s">
        <v>3083</v>
      </c>
      <c r="E533" s="698" t="s">
        <v>2092</v>
      </c>
      <c r="F533" s="696" t="s">
        <v>2067</v>
      </c>
      <c r="G533" s="696" t="s">
        <v>2267</v>
      </c>
      <c r="H533" s="696" t="s">
        <v>546</v>
      </c>
      <c r="I533" s="696" t="s">
        <v>2994</v>
      </c>
      <c r="J533" s="696" t="s">
        <v>2704</v>
      </c>
      <c r="K533" s="696" t="s">
        <v>2995</v>
      </c>
      <c r="L533" s="699">
        <v>221.03</v>
      </c>
      <c r="M533" s="699">
        <v>221.03</v>
      </c>
      <c r="N533" s="696">
        <v>1</v>
      </c>
      <c r="O533" s="700">
        <v>1</v>
      </c>
      <c r="P533" s="699"/>
      <c r="Q533" s="701">
        <v>0</v>
      </c>
      <c r="R533" s="696"/>
      <c r="S533" s="701">
        <v>0</v>
      </c>
      <c r="T533" s="700"/>
      <c r="U533" s="702">
        <v>0</v>
      </c>
    </row>
    <row r="534" spans="1:21" ht="14.4" customHeight="1" x14ac:dyDescent="0.3">
      <c r="A534" s="695">
        <v>7</v>
      </c>
      <c r="B534" s="696" t="s">
        <v>1919</v>
      </c>
      <c r="C534" s="696">
        <v>89301074</v>
      </c>
      <c r="D534" s="697" t="s">
        <v>3083</v>
      </c>
      <c r="E534" s="698" t="s">
        <v>2092</v>
      </c>
      <c r="F534" s="696" t="s">
        <v>2067</v>
      </c>
      <c r="G534" s="696" t="s">
        <v>2267</v>
      </c>
      <c r="H534" s="696" t="s">
        <v>546</v>
      </c>
      <c r="I534" s="696" t="s">
        <v>2996</v>
      </c>
      <c r="J534" s="696" t="s">
        <v>2269</v>
      </c>
      <c r="K534" s="696" t="s">
        <v>2997</v>
      </c>
      <c r="L534" s="699">
        <v>294.7</v>
      </c>
      <c r="M534" s="699">
        <v>884.09999999999991</v>
      </c>
      <c r="N534" s="696">
        <v>3</v>
      </c>
      <c r="O534" s="700">
        <v>1</v>
      </c>
      <c r="P534" s="699"/>
      <c r="Q534" s="701">
        <v>0</v>
      </c>
      <c r="R534" s="696"/>
      <c r="S534" s="701">
        <v>0</v>
      </c>
      <c r="T534" s="700"/>
      <c r="U534" s="702">
        <v>0</v>
      </c>
    </row>
    <row r="535" spans="1:21" ht="14.4" customHeight="1" x14ac:dyDescent="0.3">
      <c r="A535" s="695">
        <v>7</v>
      </c>
      <c r="B535" s="696" t="s">
        <v>1919</v>
      </c>
      <c r="C535" s="696">
        <v>89301074</v>
      </c>
      <c r="D535" s="697" t="s">
        <v>3083</v>
      </c>
      <c r="E535" s="698" t="s">
        <v>2092</v>
      </c>
      <c r="F535" s="696" t="s">
        <v>2067</v>
      </c>
      <c r="G535" s="696" t="s">
        <v>2485</v>
      </c>
      <c r="H535" s="696" t="s">
        <v>546</v>
      </c>
      <c r="I535" s="696" t="s">
        <v>2998</v>
      </c>
      <c r="J535" s="696" t="s">
        <v>2999</v>
      </c>
      <c r="K535" s="696" t="s">
        <v>3000</v>
      </c>
      <c r="L535" s="699">
        <v>84.78</v>
      </c>
      <c r="M535" s="699">
        <v>84.78</v>
      </c>
      <c r="N535" s="696">
        <v>1</v>
      </c>
      <c r="O535" s="700">
        <v>1</v>
      </c>
      <c r="P535" s="699">
        <v>84.78</v>
      </c>
      <c r="Q535" s="701">
        <v>1</v>
      </c>
      <c r="R535" s="696">
        <v>1</v>
      </c>
      <c r="S535" s="701">
        <v>1</v>
      </c>
      <c r="T535" s="700">
        <v>1</v>
      </c>
      <c r="U535" s="702">
        <v>1</v>
      </c>
    </row>
    <row r="536" spans="1:21" ht="14.4" customHeight="1" x14ac:dyDescent="0.3">
      <c r="A536" s="695">
        <v>7</v>
      </c>
      <c r="B536" s="696" t="s">
        <v>1919</v>
      </c>
      <c r="C536" s="696">
        <v>89301074</v>
      </c>
      <c r="D536" s="697" t="s">
        <v>3083</v>
      </c>
      <c r="E536" s="698" t="s">
        <v>2092</v>
      </c>
      <c r="F536" s="696" t="s">
        <v>2067</v>
      </c>
      <c r="G536" s="696" t="s">
        <v>2278</v>
      </c>
      <c r="H536" s="696" t="s">
        <v>546</v>
      </c>
      <c r="I536" s="696" t="s">
        <v>2279</v>
      </c>
      <c r="J536" s="696" t="s">
        <v>2280</v>
      </c>
      <c r="K536" s="696" t="s">
        <v>2281</v>
      </c>
      <c r="L536" s="699">
        <v>115.3</v>
      </c>
      <c r="M536" s="699">
        <v>115.3</v>
      </c>
      <c r="N536" s="696">
        <v>1</v>
      </c>
      <c r="O536" s="700">
        <v>1</v>
      </c>
      <c r="P536" s="699">
        <v>115.3</v>
      </c>
      <c r="Q536" s="701">
        <v>1</v>
      </c>
      <c r="R536" s="696">
        <v>1</v>
      </c>
      <c r="S536" s="701">
        <v>1</v>
      </c>
      <c r="T536" s="700">
        <v>1</v>
      </c>
      <c r="U536" s="702">
        <v>1</v>
      </c>
    </row>
    <row r="537" spans="1:21" ht="14.4" customHeight="1" x14ac:dyDescent="0.3">
      <c r="A537" s="695">
        <v>7</v>
      </c>
      <c r="B537" s="696" t="s">
        <v>1919</v>
      </c>
      <c r="C537" s="696">
        <v>89301074</v>
      </c>
      <c r="D537" s="697" t="s">
        <v>3083</v>
      </c>
      <c r="E537" s="698" t="s">
        <v>2092</v>
      </c>
      <c r="F537" s="696" t="s">
        <v>2067</v>
      </c>
      <c r="G537" s="696" t="s">
        <v>2513</v>
      </c>
      <c r="H537" s="696" t="s">
        <v>546</v>
      </c>
      <c r="I537" s="696" t="s">
        <v>2514</v>
      </c>
      <c r="J537" s="696" t="s">
        <v>2515</v>
      </c>
      <c r="K537" s="696" t="s">
        <v>2516</v>
      </c>
      <c r="L537" s="699">
        <v>25.8</v>
      </c>
      <c r="M537" s="699">
        <v>954.6</v>
      </c>
      <c r="N537" s="696">
        <v>37</v>
      </c>
      <c r="O537" s="700">
        <v>9.5</v>
      </c>
      <c r="P537" s="699">
        <v>387</v>
      </c>
      <c r="Q537" s="701">
        <v>0.40540540540540537</v>
      </c>
      <c r="R537" s="696">
        <v>15</v>
      </c>
      <c r="S537" s="701">
        <v>0.40540540540540543</v>
      </c>
      <c r="T537" s="700">
        <v>4.5</v>
      </c>
      <c r="U537" s="702">
        <v>0.47368421052631576</v>
      </c>
    </row>
    <row r="538" spans="1:21" ht="14.4" customHeight="1" x14ac:dyDescent="0.3">
      <c r="A538" s="695">
        <v>7</v>
      </c>
      <c r="B538" s="696" t="s">
        <v>1919</v>
      </c>
      <c r="C538" s="696">
        <v>89301074</v>
      </c>
      <c r="D538" s="697" t="s">
        <v>3083</v>
      </c>
      <c r="E538" s="698" t="s">
        <v>2092</v>
      </c>
      <c r="F538" s="696" t="s">
        <v>2067</v>
      </c>
      <c r="G538" s="696" t="s">
        <v>2513</v>
      </c>
      <c r="H538" s="696" t="s">
        <v>546</v>
      </c>
      <c r="I538" s="696" t="s">
        <v>2517</v>
      </c>
      <c r="J538" s="696" t="s">
        <v>2518</v>
      </c>
      <c r="K538" s="696" t="s">
        <v>2519</v>
      </c>
      <c r="L538" s="699">
        <v>77.42</v>
      </c>
      <c r="M538" s="699">
        <v>232.26</v>
      </c>
      <c r="N538" s="696">
        <v>3</v>
      </c>
      <c r="O538" s="700">
        <v>2</v>
      </c>
      <c r="P538" s="699">
        <v>154.84</v>
      </c>
      <c r="Q538" s="701">
        <v>0.66666666666666674</v>
      </c>
      <c r="R538" s="696">
        <v>2</v>
      </c>
      <c r="S538" s="701">
        <v>0.66666666666666663</v>
      </c>
      <c r="T538" s="700">
        <v>1.5</v>
      </c>
      <c r="U538" s="702">
        <v>0.75</v>
      </c>
    </row>
    <row r="539" spans="1:21" ht="14.4" customHeight="1" x14ac:dyDescent="0.3">
      <c r="A539" s="695">
        <v>7</v>
      </c>
      <c r="B539" s="696" t="s">
        <v>1919</v>
      </c>
      <c r="C539" s="696">
        <v>89301074</v>
      </c>
      <c r="D539" s="697" t="s">
        <v>3083</v>
      </c>
      <c r="E539" s="698" t="s">
        <v>2092</v>
      </c>
      <c r="F539" s="696" t="s">
        <v>2067</v>
      </c>
      <c r="G539" s="696" t="s">
        <v>2470</v>
      </c>
      <c r="H539" s="696" t="s">
        <v>546</v>
      </c>
      <c r="I539" s="696" t="s">
        <v>3001</v>
      </c>
      <c r="J539" s="696" t="s">
        <v>3002</v>
      </c>
      <c r="K539" s="696" t="s">
        <v>2307</v>
      </c>
      <c r="L539" s="699">
        <v>0</v>
      </c>
      <c r="M539" s="699">
        <v>0</v>
      </c>
      <c r="N539" s="696">
        <v>1</v>
      </c>
      <c r="O539" s="700">
        <v>0.5</v>
      </c>
      <c r="P539" s="699">
        <v>0</v>
      </c>
      <c r="Q539" s="701"/>
      <c r="R539" s="696">
        <v>1</v>
      </c>
      <c r="S539" s="701">
        <v>1</v>
      </c>
      <c r="T539" s="700">
        <v>0.5</v>
      </c>
      <c r="U539" s="702">
        <v>1</v>
      </c>
    </row>
    <row r="540" spans="1:21" ht="14.4" customHeight="1" x14ac:dyDescent="0.3">
      <c r="A540" s="695">
        <v>7</v>
      </c>
      <c r="B540" s="696" t="s">
        <v>1919</v>
      </c>
      <c r="C540" s="696">
        <v>89301074</v>
      </c>
      <c r="D540" s="697" t="s">
        <v>3083</v>
      </c>
      <c r="E540" s="698" t="s">
        <v>2092</v>
      </c>
      <c r="F540" s="696" t="s">
        <v>2067</v>
      </c>
      <c r="G540" s="696" t="s">
        <v>2330</v>
      </c>
      <c r="H540" s="696" t="s">
        <v>546</v>
      </c>
      <c r="I540" s="696" t="s">
        <v>2527</v>
      </c>
      <c r="J540" s="696" t="s">
        <v>2528</v>
      </c>
      <c r="K540" s="696" t="s">
        <v>2529</v>
      </c>
      <c r="L540" s="699">
        <v>629.07000000000005</v>
      </c>
      <c r="M540" s="699">
        <v>11323.259999999998</v>
      </c>
      <c r="N540" s="696">
        <v>18</v>
      </c>
      <c r="O540" s="700">
        <v>4</v>
      </c>
      <c r="P540" s="699">
        <v>9436.0499999999993</v>
      </c>
      <c r="Q540" s="701">
        <v>0.83333333333333337</v>
      </c>
      <c r="R540" s="696">
        <v>15</v>
      </c>
      <c r="S540" s="701">
        <v>0.83333333333333337</v>
      </c>
      <c r="T540" s="700">
        <v>3</v>
      </c>
      <c r="U540" s="702">
        <v>0.75</v>
      </c>
    </row>
    <row r="541" spans="1:21" ht="14.4" customHeight="1" x14ac:dyDescent="0.3">
      <c r="A541" s="695">
        <v>7</v>
      </c>
      <c r="B541" s="696" t="s">
        <v>1919</v>
      </c>
      <c r="C541" s="696">
        <v>89301074</v>
      </c>
      <c r="D541" s="697" t="s">
        <v>3083</v>
      </c>
      <c r="E541" s="698" t="s">
        <v>2092</v>
      </c>
      <c r="F541" s="696" t="s">
        <v>2067</v>
      </c>
      <c r="G541" s="696" t="s">
        <v>2330</v>
      </c>
      <c r="H541" s="696" t="s">
        <v>546</v>
      </c>
      <c r="I541" s="696" t="s">
        <v>2717</v>
      </c>
      <c r="J541" s="696" t="s">
        <v>2718</v>
      </c>
      <c r="K541" s="696" t="s">
        <v>2719</v>
      </c>
      <c r="L541" s="699">
        <v>1030.1500000000001</v>
      </c>
      <c r="M541" s="699">
        <v>2060.3000000000002</v>
      </c>
      <c r="N541" s="696">
        <v>2</v>
      </c>
      <c r="O541" s="700">
        <v>1</v>
      </c>
      <c r="P541" s="699">
        <v>2060.3000000000002</v>
      </c>
      <c r="Q541" s="701">
        <v>1</v>
      </c>
      <c r="R541" s="696">
        <v>2</v>
      </c>
      <c r="S541" s="701">
        <v>1</v>
      </c>
      <c r="T541" s="700">
        <v>1</v>
      </c>
      <c r="U541" s="702">
        <v>1</v>
      </c>
    </row>
    <row r="542" spans="1:21" ht="14.4" customHeight="1" x14ac:dyDescent="0.3">
      <c r="A542" s="695">
        <v>7</v>
      </c>
      <c r="B542" s="696" t="s">
        <v>1919</v>
      </c>
      <c r="C542" s="696">
        <v>89301074</v>
      </c>
      <c r="D542" s="697" t="s">
        <v>3083</v>
      </c>
      <c r="E542" s="698" t="s">
        <v>2092</v>
      </c>
      <c r="F542" s="696" t="s">
        <v>2067</v>
      </c>
      <c r="G542" s="696" t="s">
        <v>2330</v>
      </c>
      <c r="H542" s="696" t="s">
        <v>546</v>
      </c>
      <c r="I542" s="696" t="s">
        <v>2720</v>
      </c>
      <c r="J542" s="696" t="s">
        <v>2721</v>
      </c>
      <c r="K542" s="696" t="s">
        <v>2722</v>
      </c>
      <c r="L542" s="699">
        <v>1545.22</v>
      </c>
      <c r="M542" s="699">
        <v>15452.2</v>
      </c>
      <c r="N542" s="696">
        <v>10</v>
      </c>
      <c r="O542" s="700">
        <v>2</v>
      </c>
      <c r="P542" s="699">
        <v>6180.88</v>
      </c>
      <c r="Q542" s="701">
        <v>0.39999999999999997</v>
      </c>
      <c r="R542" s="696">
        <v>4</v>
      </c>
      <c r="S542" s="701">
        <v>0.4</v>
      </c>
      <c r="T542" s="700">
        <v>1</v>
      </c>
      <c r="U542" s="702">
        <v>0.5</v>
      </c>
    </row>
    <row r="543" spans="1:21" ht="14.4" customHeight="1" x14ac:dyDescent="0.3">
      <c r="A543" s="695">
        <v>7</v>
      </c>
      <c r="B543" s="696" t="s">
        <v>1919</v>
      </c>
      <c r="C543" s="696">
        <v>89301074</v>
      </c>
      <c r="D543" s="697" t="s">
        <v>3083</v>
      </c>
      <c r="E543" s="698" t="s">
        <v>2092</v>
      </c>
      <c r="F543" s="696" t="s">
        <v>2067</v>
      </c>
      <c r="G543" s="696" t="s">
        <v>2330</v>
      </c>
      <c r="H543" s="696" t="s">
        <v>546</v>
      </c>
      <c r="I543" s="696" t="s">
        <v>2723</v>
      </c>
      <c r="J543" s="696" t="s">
        <v>2724</v>
      </c>
      <c r="K543" s="696" t="s">
        <v>2725</v>
      </c>
      <c r="L543" s="699">
        <v>2060.3000000000002</v>
      </c>
      <c r="M543" s="699">
        <v>18542.7</v>
      </c>
      <c r="N543" s="696">
        <v>9</v>
      </c>
      <c r="O543" s="700">
        <v>2</v>
      </c>
      <c r="P543" s="699">
        <v>6180.9000000000005</v>
      </c>
      <c r="Q543" s="701">
        <v>0.33333333333333337</v>
      </c>
      <c r="R543" s="696">
        <v>3</v>
      </c>
      <c r="S543" s="701">
        <v>0.33333333333333331</v>
      </c>
      <c r="T543" s="700">
        <v>1</v>
      </c>
      <c r="U543" s="702">
        <v>0.5</v>
      </c>
    </row>
    <row r="544" spans="1:21" ht="14.4" customHeight="1" x14ac:dyDescent="0.3">
      <c r="A544" s="695">
        <v>7</v>
      </c>
      <c r="B544" s="696" t="s">
        <v>1919</v>
      </c>
      <c r="C544" s="696">
        <v>89301074</v>
      </c>
      <c r="D544" s="697" t="s">
        <v>3083</v>
      </c>
      <c r="E544" s="698" t="s">
        <v>2092</v>
      </c>
      <c r="F544" s="696" t="s">
        <v>2067</v>
      </c>
      <c r="G544" s="696" t="s">
        <v>2330</v>
      </c>
      <c r="H544" s="696" t="s">
        <v>546</v>
      </c>
      <c r="I544" s="696" t="s">
        <v>2530</v>
      </c>
      <c r="J544" s="696" t="s">
        <v>2531</v>
      </c>
      <c r="K544" s="696" t="s">
        <v>2532</v>
      </c>
      <c r="L544" s="699">
        <v>5889.6</v>
      </c>
      <c r="M544" s="699">
        <v>5889.6</v>
      </c>
      <c r="N544" s="696">
        <v>1</v>
      </c>
      <c r="O544" s="700">
        <v>1</v>
      </c>
      <c r="P544" s="699">
        <v>5889.6</v>
      </c>
      <c r="Q544" s="701">
        <v>1</v>
      </c>
      <c r="R544" s="696">
        <v>1</v>
      </c>
      <c r="S544" s="701">
        <v>1</v>
      </c>
      <c r="T544" s="700">
        <v>1</v>
      </c>
      <c r="U544" s="702">
        <v>1</v>
      </c>
    </row>
    <row r="545" spans="1:21" ht="14.4" customHeight="1" x14ac:dyDescent="0.3">
      <c r="A545" s="695">
        <v>7</v>
      </c>
      <c r="B545" s="696" t="s">
        <v>1919</v>
      </c>
      <c r="C545" s="696">
        <v>89301074</v>
      </c>
      <c r="D545" s="697" t="s">
        <v>3083</v>
      </c>
      <c r="E545" s="698" t="s">
        <v>2092</v>
      </c>
      <c r="F545" s="696" t="s">
        <v>2067</v>
      </c>
      <c r="G545" s="696" t="s">
        <v>2330</v>
      </c>
      <c r="H545" s="696" t="s">
        <v>546</v>
      </c>
      <c r="I545" s="696" t="s">
        <v>3003</v>
      </c>
      <c r="J545" s="696" t="s">
        <v>3004</v>
      </c>
      <c r="K545" s="696" t="s">
        <v>3005</v>
      </c>
      <c r="L545" s="699">
        <v>1063.33</v>
      </c>
      <c r="M545" s="699">
        <v>8506.64</v>
      </c>
      <c r="N545" s="696">
        <v>8</v>
      </c>
      <c r="O545" s="700">
        <v>2</v>
      </c>
      <c r="P545" s="699"/>
      <c r="Q545" s="701">
        <v>0</v>
      </c>
      <c r="R545" s="696"/>
      <c r="S545" s="701">
        <v>0</v>
      </c>
      <c r="T545" s="700"/>
      <c r="U545" s="702">
        <v>0</v>
      </c>
    </row>
    <row r="546" spans="1:21" ht="14.4" customHeight="1" x14ac:dyDescent="0.3">
      <c r="A546" s="695">
        <v>7</v>
      </c>
      <c r="B546" s="696" t="s">
        <v>1919</v>
      </c>
      <c r="C546" s="696">
        <v>89301074</v>
      </c>
      <c r="D546" s="697" t="s">
        <v>3083</v>
      </c>
      <c r="E546" s="698" t="s">
        <v>2092</v>
      </c>
      <c r="F546" s="696" t="s">
        <v>2067</v>
      </c>
      <c r="G546" s="696" t="s">
        <v>2330</v>
      </c>
      <c r="H546" s="696" t="s">
        <v>546</v>
      </c>
      <c r="I546" s="696" t="s">
        <v>2331</v>
      </c>
      <c r="J546" s="696" t="s">
        <v>2332</v>
      </c>
      <c r="K546" s="696" t="s">
        <v>2333</v>
      </c>
      <c r="L546" s="699">
        <v>1545.22</v>
      </c>
      <c r="M546" s="699">
        <v>9271.32</v>
      </c>
      <c r="N546" s="696">
        <v>6</v>
      </c>
      <c r="O546" s="700">
        <v>1</v>
      </c>
      <c r="P546" s="699">
        <v>9271.32</v>
      </c>
      <c r="Q546" s="701">
        <v>1</v>
      </c>
      <c r="R546" s="696">
        <v>6</v>
      </c>
      <c r="S546" s="701">
        <v>1</v>
      </c>
      <c r="T546" s="700">
        <v>1</v>
      </c>
      <c r="U546" s="702">
        <v>1</v>
      </c>
    </row>
    <row r="547" spans="1:21" ht="14.4" customHeight="1" x14ac:dyDescent="0.3">
      <c r="A547" s="695">
        <v>7</v>
      </c>
      <c r="B547" s="696" t="s">
        <v>1919</v>
      </c>
      <c r="C547" s="696">
        <v>89301074</v>
      </c>
      <c r="D547" s="697" t="s">
        <v>3083</v>
      </c>
      <c r="E547" s="698" t="s">
        <v>2092</v>
      </c>
      <c r="F547" s="696" t="s">
        <v>2067</v>
      </c>
      <c r="G547" s="696" t="s">
        <v>2330</v>
      </c>
      <c r="H547" s="696" t="s">
        <v>546</v>
      </c>
      <c r="I547" s="696" t="s">
        <v>2539</v>
      </c>
      <c r="J547" s="696" t="s">
        <v>2540</v>
      </c>
      <c r="K547" s="696" t="s">
        <v>2541</v>
      </c>
      <c r="L547" s="699">
        <v>2787.72</v>
      </c>
      <c r="M547" s="699">
        <v>52966.68</v>
      </c>
      <c r="N547" s="696">
        <v>19</v>
      </c>
      <c r="O547" s="700">
        <v>4</v>
      </c>
      <c r="P547" s="699">
        <v>52966.68</v>
      </c>
      <c r="Q547" s="701">
        <v>1</v>
      </c>
      <c r="R547" s="696">
        <v>19</v>
      </c>
      <c r="S547" s="701">
        <v>1</v>
      </c>
      <c r="T547" s="700">
        <v>4</v>
      </c>
      <c r="U547" s="702">
        <v>1</v>
      </c>
    </row>
    <row r="548" spans="1:21" ht="14.4" customHeight="1" x14ac:dyDescent="0.3">
      <c r="A548" s="695">
        <v>7</v>
      </c>
      <c r="B548" s="696" t="s">
        <v>1919</v>
      </c>
      <c r="C548" s="696">
        <v>89301074</v>
      </c>
      <c r="D548" s="697" t="s">
        <v>3083</v>
      </c>
      <c r="E548" s="698" t="s">
        <v>2092</v>
      </c>
      <c r="F548" s="696" t="s">
        <v>2067</v>
      </c>
      <c r="G548" s="696" t="s">
        <v>2330</v>
      </c>
      <c r="H548" s="696" t="s">
        <v>546</v>
      </c>
      <c r="I548" s="696" t="s">
        <v>2539</v>
      </c>
      <c r="J548" s="696" t="s">
        <v>2540</v>
      </c>
      <c r="K548" s="696" t="s">
        <v>2541</v>
      </c>
      <c r="L548" s="699">
        <v>2060.3000000000002</v>
      </c>
      <c r="M548" s="699">
        <v>10301.5</v>
      </c>
      <c r="N548" s="696">
        <v>5</v>
      </c>
      <c r="O548" s="700">
        <v>2</v>
      </c>
      <c r="P548" s="699">
        <v>10301.5</v>
      </c>
      <c r="Q548" s="701">
        <v>1</v>
      </c>
      <c r="R548" s="696">
        <v>5</v>
      </c>
      <c r="S548" s="701">
        <v>1</v>
      </c>
      <c r="T548" s="700">
        <v>2</v>
      </c>
      <c r="U548" s="702">
        <v>1</v>
      </c>
    </row>
    <row r="549" spans="1:21" ht="14.4" customHeight="1" x14ac:dyDescent="0.3">
      <c r="A549" s="695">
        <v>7</v>
      </c>
      <c r="B549" s="696" t="s">
        <v>1919</v>
      </c>
      <c r="C549" s="696">
        <v>89301074</v>
      </c>
      <c r="D549" s="697" t="s">
        <v>3083</v>
      </c>
      <c r="E549" s="698" t="s">
        <v>2092</v>
      </c>
      <c r="F549" s="696" t="s">
        <v>2067</v>
      </c>
      <c r="G549" s="696" t="s">
        <v>2330</v>
      </c>
      <c r="H549" s="696" t="s">
        <v>546</v>
      </c>
      <c r="I549" s="696" t="s">
        <v>2542</v>
      </c>
      <c r="J549" s="696" t="s">
        <v>2543</v>
      </c>
      <c r="K549" s="696" t="s">
        <v>2544</v>
      </c>
      <c r="L549" s="699">
        <v>1545.22</v>
      </c>
      <c r="M549" s="699">
        <v>27813.96</v>
      </c>
      <c r="N549" s="696">
        <v>18</v>
      </c>
      <c r="O549" s="700">
        <v>4</v>
      </c>
      <c r="P549" s="699">
        <v>18542.64</v>
      </c>
      <c r="Q549" s="701">
        <v>0.66666666666666663</v>
      </c>
      <c r="R549" s="696">
        <v>12</v>
      </c>
      <c r="S549" s="701">
        <v>0.66666666666666663</v>
      </c>
      <c r="T549" s="700">
        <v>3</v>
      </c>
      <c r="U549" s="702">
        <v>0.75</v>
      </c>
    </row>
    <row r="550" spans="1:21" ht="14.4" customHeight="1" x14ac:dyDescent="0.3">
      <c r="A550" s="695">
        <v>7</v>
      </c>
      <c r="B550" s="696" t="s">
        <v>1919</v>
      </c>
      <c r="C550" s="696">
        <v>89301074</v>
      </c>
      <c r="D550" s="697" t="s">
        <v>3083</v>
      </c>
      <c r="E550" s="698" t="s">
        <v>2092</v>
      </c>
      <c r="F550" s="696" t="s">
        <v>2067</v>
      </c>
      <c r="G550" s="696" t="s">
        <v>2330</v>
      </c>
      <c r="H550" s="696" t="s">
        <v>546</v>
      </c>
      <c r="I550" s="696" t="s">
        <v>2542</v>
      </c>
      <c r="J550" s="696" t="s">
        <v>2543</v>
      </c>
      <c r="K550" s="696" t="s">
        <v>2544</v>
      </c>
      <c r="L550" s="699">
        <v>2332.38</v>
      </c>
      <c r="M550" s="699">
        <v>83965.680000000008</v>
      </c>
      <c r="N550" s="696">
        <v>36</v>
      </c>
      <c r="O550" s="700">
        <v>9</v>
      </c>
      <c r="P550" s="699">
        <v>39650.460000000006</v>
      </c>
      <c r="Q550" s="701">
        <v>0.47222222222222227</v>
      </c>
      <c r="R550" s="696">
        <v>17</v>
      </c>
      <c r="S550" s="701">
        <v>0.47222222222222221</v>
      </c>
      <c r="T550" s="700">
        <v>5</v>
      </c>
      <c r="U550" s="702">
        <v>0.55555555555555558</v>
      </c>
    </row>
    <row r="551" spans="1:21" ht="14.4" customHeight="1" x14ac:dyDescent="0.3">
      <c r="A551" s="695">
        <v>7</v>
      </c>
      <c r="B551" s="696" t="s">
        <v>1919</v>
      </c>
      <c r="C551" s="696">
        <v>89301074</v>
      </c>
      <c r="D551" s="697" t="s">
        <v>3083</v>
      </c>
      <c r="E551" s="698" t="s">
        <v>2092</v>
      </c>
      <c r="F551" s="696" t="s">
        <v>2067</v>
      </c>
      <c r="G551" s="696" t="s">
        <v>2330</v>
      </c>
      <c r="H551" s="696" t="s">
        <v>546</v>
      </c>
      <c r="I551" s="696" t="s">
        <v>2729</v>
      </c>
      <c r="J551" s="696" t="s">
        <v>2730</v>
      </c>
      <c r="K551" s="696" t="s">
        <v>2731</v>
      </c>
      <c r="L551" s="699">
        <v>880.88</v>
      </c>
      <c r="M551" s="699">
        <v>11451.439999999999</v>
      </c>
      <c r="N551" s="696">
        <v>13</v>
      </c>
      <c r="O551" s="700">
        <v>3</v>
      </c>
      <c r="P551" s="699">
        <v>8808.7999999999993</v>
      </c>
      <c r="Q551" s="701">
        <v>0.76923076923076927</v>
      </c>
      <c r="R551" s="696">
        <v>10</v>
      </c>
      <c r="S551" s="701">
        <v>0.76923076923076927</v>
      </c>
      <c r="T551" s="700">
        <v>2</v>
      </c>
      <c r="U551" s="702">
        <v>0.66666666666666663</v>
      </c>
    </row>
    <row r="552" spans="1:21" ht="14.4" customHeight="1" x14ac:dyDescent="0.3">
      <c r="A552" s="695">
        <v>7</v>
      </c>
      <c r="B552" s="696" t="s">
        <v>1919</v>
      </c>
      <c r="C552" s="696">
        <v>89301074</v>
      </c>
      <c r="D552" s="697" t="s">
        <v>3083</v>
      </c>
      <c r="E552" s="698" t="s">
        <v>2092</v>
      </c>
      <c r="F552" s="696" t="s">
        <v>2067</v>
      </c>
      <c r="G552" s="696" t="s">
        <v>2330</v>
      </c>
      <c r="H552" s="696" t="s">
        <v>546</v>
      </c>
      <c r="I552" s="696" t="s">
        <v>2729</v>
      </c>
      <c r="J552" s="696" t="s">
        <v>2730</v>
      </c>
      <c r="K552" s="696" t="s">
        <v>2731</v>
      </c>
      <c r="L552" s="699">
        <v>515.07000000000005</v>
      </c>
      <c r="M552" s="699">
        <v>6695.91</v>
      </c>
      <c r="N552" s="696">
        <v>13</v>
      </c>
      <c r="O552" s="700">
        <v>3</v>
      </c>
      <c r="P552" s="699">
        <v>2060.2800000000002</v>
      </c>
      <c r="Q552" s="701">
        <v>0.30769230769230771</v>
      </c>
      <c r="R552" s="696">
        <v>4</v>
      </c>
      <c r="S552" s="701">
        <v>0.30769230769230771</v>
      </c>
      <c r="T552" s="700">
        <v>1</v>
      </c>
      <c r="U552" s="702">
        <v>0.33333333333333331</v>
      </c>
    </row>
    <row r="553" spans="1:21" ht="14.4" customHeight="1" x14ac:dyDescent="0.3">
      <c r="A553" s="695">
        <v>7</v>
      </c>
      <c r="B553" s="696" t="s">
        <v>1919</v>
      </c>
      <c r="C553" s="696">
        <v>89301074</v>
      </c>
      <c r="D553" s="697" t="s">
        <v>3083</v>
      </c>
      <c r="E553" s="698" t="s">
        <v>2092</v>
      </c>
      <c r="F553" s="696" t="s">
        <v>2067</v>
      </c>
      <c r="G553" s="696" t="s">
        <v>2330</v>
      </c>
      <c r="H553" s="696" t="s">
        <v>546</v>
      </c>
      <c r="I553" s="696" t="s">
        <v>2545</v>
      </c>
      <c r="J553" s="696" t="s">
        <v>2546</v>
      </c>
      <c r="K553" s="696" t="s">
        <v>2547</v>
      </c>
      <c r="L553" s="699">
        <v>1629.03</v>
      </c>
      <c r="M553" s="699">
        <v>17919.330000000002</v>
      </c>
      <c r="N553" s="696">
        <v>11</v>
      </c>
      <c r="O553" s="700">
        <v>4</v>
      </c>
      <c r="P553" s="699">
        <v>17919.330000000002</v>
      </c>
      <c r="Q553" s="701">
        <v>1</v>
      </c>
      <c r="R553" s="696">
        <v>11</v>
      </c>
      <c r="S553" s="701">
        <v>1</v>
      </c>
      <c r="T553" s="700">
        <v>4</v>
      </c>
      <c r="U553" s="702">
        <v>1</v>
      </c>
    </row>
    <row r="554" spans="1:21" ht="14.4" customHeight="1" x14ac:dyDescent="0.3">
      <c r="A554" s="695">
        <v>7</v>
      </c>
      <c r="B554" s="696" t="s">
        <v>1919</v>
      </c>
      <c r="C554" s="696">
        <v>89301074</v>
      </c>
      <c r="D554" s="697" t="s">
        <v>3083</v>
      </c>
      <c r="E554" s="698" t="s">
        <v>2092</v>
      </c>
      <c r="F554" s="696" t="s">
        <v>2067</v>
      </c>
      <c r="G554" s="696" t="s">
        <v>2330</v>
      </c>
      <c r="H554" s="696" t="s">
        <v>546</v>
      </c>
      <c r="I554" s="696" t="s">
        <v>2732</v>
      </c>
      <c r="J554" s="696" t="s">
        <v>2733</v>
      </c>
      <c r="K554" s="696" t="s">
        <v>2734</v>
      </c>
      <c r="L554" s="699">
        <v>515.07000000000005</v>
      </c>
      <c r="M554" s="699">
        <v>1545.21</v>
      </c>
      <c r="N554" s="696">
        <v>3</v>
      </c>
      <c r="O554" s="700">
        <v>2</v>
      </c>
      <c r="P554" s="699">
        <v>515.07000000000005</v>
      </c>
      <c r="Q554" s="701">
        <v>0.33333333333333337</v>
      </c>
      <c r="R554" s="696">
        <v>1</v>
      </c>
      <c r="S554" s="701">
        <v>0.33333333333333331</v>
      </c>
      <c r="T554" s="700">
        <v>1</v>
      </c>
      <c r="U554" s="702">
        <v>0.5</v>
      </c>
    </row>
    <row r="555" spans="1:21" ht="14.4" customHeight="1" x14ac:dyDescent="0.3">
      <c r="A555" s="695">
        <v>7</v>
      </c>
      <c r="B555" s="696" t="s">
        <v>1919</v>
      </c>
      <c r="C555" s="696">
        <v>89301074</v>
      </c>
      <c r="D555" s="697" t="s">
        <v>3083</v>
      </c>
      <c r="E555" s="698" t="s">
        <v>2092</v>
      </c>
      <c r="F555" s="696" t="s">
        <v>2067</v>
      </c>
      <c r="G555" s="696" t="s">
        <v>2330</v>
      </c>
      <c r="H555" s="696" t="s">
        <v>546</v>
      </c>
      <c r="I555" s="696" t="s">
        <v>3006</v>
      </c>
      <c r="J555" s="696" t="s">
        <v>3007</v>
      </c>
      <c r="K555" s="696" t="s">
        <v>3008</v>
      </c>
      <c r="L555" s="699">
        <v>1416.77</v>
      </c>
      <c r="M555" s="699">
        <v>5667.08</v>
      </c>
      <c r="N555" s="696">
        <v>4</v>
      </c>
      <c r="O555" s="700">
        <v>1</v>
      </c>
      <c r="P555" s="699">
        <v>5667.08</v>
      </c>
      <c r="Q555" s="701">
        <v>1</v>
      </c>
      <c r="R555" s="696">
        <v>4</v>
      </c>
      <c r="S555" s="701">
        <v>1</v>
      </c>
      <c r="T555" s="700">
        <v>1</v>
      </c>
      <c r="U555" s="702">
        <v>1</v>
      </c>
    </row>
    <row r="556" spans="1:21" ht="14.4" customHeight="1" x14ac:dyDescent="0.3">
      <c r="A556" s="695">
        <v>7</v>
      </c>
      <c r="B556" s="696" t="s">
        <v>1919</v>
      </c>
      <c r="C556" s="696">
        <v>89301074</v>
      </c>
      <c r="D556" s="697" t="s">
        <v>3083</v>
      </c>
      <c r="E556" s="698" t="s">
        <v>2092</v>
      </c>
      <c r="F556" s="696" t="s">
        <v>2067</v>
      </c>
      <c r="G556" s="696" t="s">
        <v>3009</v>
      </c>
      <c r="H556" s="696" t="s">
        <v>546</v>
      </c>
      <c r="I556" s="696" t="s">
        <v>3010</v>
      </c>
      <c r="J556" s="696" t="s">
        <v>3011</v>
      </c>
      <c r="K556" s="696" t="s">
        <v>3012</v>
      </c>
      <c r="L556" s="699">
        <v>0</v>
      </c>
      <c r="M556" s="699">
        <v>0</v>
      </c>
      <c r="N556" s="696">
        <v>2</v>
      </c>
      <c r="O556" s="700">
        <v>0.5</v>
      </c>
      <c r="P556" s="699">
        <v>0</v>
      </c>
      <c r="Q556" s="701"/>
      <c r="R556" s="696">
        <v>2</v>
      </c>
      <c r="S556" s="701">
        <v>1</v>
      </c>
      <c r="T556" s="700">
        <v>0.5</v>
      </c>
      <c r="U556" s="702">
        <v>1</v>
      </c>
    </row>
    <row r="557" spans="1:21" ht="14.4" customHeight="1" x14ac:dyDescent="0.3">
      <c r="A557" s="695">
        <v>7</v>
      </c>
      <c r="B557" s="696" t="s">
        <v>1919</v>
      </c>
      <c r="C557" s="696">
        <v>89301074</v>
      </c>
      <c r="D557" s="697" t="s">
        <v>3083</v>
      </c>
      <c r="E557" s="698" t="s">
        <v>2092</v>
      </c>
      <c r="F557" s="696" t="s">
        <v>2067</v>
      </c>
      <c r="G557" s="696" t="s">
        <v>2557</v>
      </c>
      <c r="H557" s="696" t="s">
        <v>546</v>
      </c>
      <c r="I557" s="696" t="s">
        <v>2844</v>
      </c>
      <c r="J557" s="696" t="s">
        <v>2845</v>
      </c>
      <c r="K557" s="696" t="s">
        <v>2846</v>
      </c>
      <c r="L557" s="699">
        <v>999.6</v>
      </c>
      <c r="M557" s="699">
        <v>1999.2</v>
      </c>
      <c r="N557" s="696">
        <v>2</v>
      </c>
      <c r="O557" s="700">
        <v>1.5</v>
      </c>
      <c r="P557" s="699"/>
      <c r="Q557" s="701">
        <v>0</v>
      </c>
      <c r="R557" s="696"/>
      <c r="S557" s="701">
        <v>0</v>
      </c>
      <c r="T557" s="700"/>
      <c r="U557" s="702">
        <v>0</v>
      </c>
    </row>
    <row r="558" spans="1:21" ht="14.4" customHeight="1" x14ac:dyDescent="0.3">
      <c r="A558" s="695">
        <v>7</v>
      </c>
      <c r="B558" s="696" t="s">
        <v>1919</v>
      </c>
      <c r="C558" s="696">
        <v>89301074</v>
      </c>
      <c r="D558" s="697" t="s">
        <v>3083</v>
      </c>
      <c r="E558" s="698" t="s">
        <v>2092</v>
      </c>
      <c r="F558" s="696" t="s">
        <v>2067</v>
      </c>
      <c r="G558" s="696" t="s">
        <v>2557</v>
      </c>
      <c r="H558" s="696" t="s">
        <v>546</v>
      </c>
      <c r="I558" s="696" t="s">
        <v>2847</v>
      </c>
      <c r="J558" s="696" t="s">
        <v>2848</v>
      </c>
      <c r="K558" s="696" t="s">
        <v>2565</v>
      </c>
      <c r="L558" s="699">
        <v>887.05</v>
      </c>
      <c r="M558" s="699">
        <v>7096.4</v>
      </c>
      <c r="N558" s="696">
        <v>8</v>
      </c>
      <c r="O558" s="700">
        <v>3</v>
      </c>
      <c r="P558" s="699">
        <v>1774.1</v>
      </c>
      <c r="Q558" s="701">
        <v>0.25</v>
      </c>
      <c r="R558" s="696">
        <v>2</v>
      </c>
      <c r="S558" s="701">
        <v>0.25</v>
      </c>
      <c r="T558" s="700">
        <v>1</v>
      </c>
      <c r="U558" s="702">
        <v>0.33333333333333331</v>
      </c>
    </row>
    <row r="559" spans="1:21" ht="14.4" customHeight="1" x14ac:dyDescent="0.3">
      <c r="A559" s="695">
        <v>7</v>
      </c>
      <c r="B559" s="696" t="s">
        <v>1919</v>
      </c>
      <c r="C559" s="696">
        <v>89301074</v>
      </c>
      <c r="D559" s="697" t="s">
        <v>3083</v>
      </c>
      <c r="E559" s="698" t="s">
        <v>2092</v>
      </c>
      <c r="F559" s="696" t="s">
        <v>2067</v>
      </c>
      <c r="G559" s="696" t="s">
        <v>2557</v>
      </c>
      <c r="H559" s="696" t="s">
        <v>1391</v>
      </c>
      <c r="I559" s="696" t="s">
        <v>2558</v>
      </c>
      <c r="J559" s="696" t="s">
        <v>2559</v>
      </c>
      <c r="K559" s="696" t="s">
        <v>2560</v>
      </c>
      <c r="L559" s="699">
        <v>591.66999999999996</v>
      </c>
      <c r="M559" s="699">
        <v>2366.6799999999998</v>
      </c>
      <c r="N559" s="696">
        <v>4</v>
      </c>
      <c r="O559" s="700">
        <v>1.5</v>
      </c>
      <c r="P559" s="699"/>
      <c r="Q559" s="701">
        <v>0</v>
      </c>
      <c r="R559" s="696"/>
      <c r="S559" s="701">
        <v>0</v>
      </c>
      <c r="T559" s="700"/>
      <c r="U559" s="702">
        <v>0</v>
      </c>
    </row>
    <row r="560" spans="1:21" ht="14.4" customHeight="1" x14ac:dyDescent="0.3">
      <c r="A560" s="695">
        <v>7</v>
      </c>
      <c r="B560" s="696" t="s">
        <v>1919</v>
      </c>
      <c r="C560" s="696">
        <v>89301074</v>
      </c>
      <c r="D560" s="697" t="s">
        <v>3083</v>
      </c>
      <c r="E560" s="698" t="s">
        <v>2092</v>
      </c>
      <c r="F560" s="696" t="s">
        <v>2067</v>
      </c>
      <c r="G560" s="696" t="s">
        <v>2557</v>
      </c>
      <c r="H560" s="696" t="s">
        <v>546</v>
      </c>
      <c r="I560" s="696" t="s">
        <v>3013</v>
      </c>
      <c r="J560" s="696" t="s">
        <v>3014</v>
      </c>
      <c r="K560" s="696" t="s">
        <v>2560</v>
      </c>
      <c r="L560" s="699">
        <v>591.66999999999996</v>
      </c>
      <c r="M560" s="699">
        <v>1775.0099999999998</v>
      </c>
      <c r="N560" s="696">
        <v>3</v>
      </c>
      <c r="O560" s="700">
        <v>0.5</v>
      </c>
      <c r="P560" s="699"/>
      <c r="Q560" s="701">
        <v>0</v>
      </c>
      <c r="R560" s="696"/>
      <c r="S560" s="701">
        <v>0</v>
      </c>
      <c r="T560" s="700"/>
      <c r="U560" s="702">
        <v>0</v>
      </c>
    </row>
    <row r="561" spans="1:21" ht="14.4" customHeight="1" x14ac:dyDescent="0.3">
      <c r="A561" s="695">
        <v>7</v>
      </c>
      <c r="B561" s="696" t="s">
        <v>1919</v>
      </c>
      <c r="C561" s="696">
        <v>89301074</v>
      </c>
      <c r="D561" s="697" t="s">
        <v>3083</v>
      </c>
      <c r="E561" s="698" t="s">
        <v>2092</v>
      </c>
      <c r="F561" s="696" t="s">
        <v>2067</v>
      </c>
      <c r="G561" s="696" t="s">
        <v>2557</v>
      </c>
      <c r="H561" s="696" t="s">
        <v>1391</v>
      </c>
      <c r="I561" s="696" t="s">
        <v>2737</v>
      </c>
      <c r="J561" s="696" t="s">
        <v>2738</v>
      </c>
      <c r="K561" s="696" t="s">
        <v>2739</v>
      </c>
      <c r="L561" s="699">
        <v>561.54</v>
      </c>
      <c r="M561" s="699">
        <v>1684.62</v>
      </c>
      <c r="N561" s="696">
        <v>3</v>
      </c>
      <c r="O561" s="700">
        <v>2.5</v>
      </c>
      <c r="P561" s="699">
        <v>1123.08</v>
      </c>
      <c r="Q561" s="701">
        <v>0.66666666666666663</v>
      </c>
      <c r="R561" s="696">
        <v>2</v>
      </c>
      <c r="S561" s="701">
        <v>0.66666666666666663</v>
      </c>
      <c r="T561" s="700">
        <v>2</v>
      </c>
      <c r="U561" s="702">
        <v>0.8</v>
      </c>
    </row>
    <row r="562" spans="1:21" ht="14.4" customHeight="1" x14ac:dyDescent="0.3">
      <c r="A562" s="695">
        <v>7</v>
      </c>
      <c r="B562" s="696" t="s">
        <v>1919</v>
      </c>
      <c r="C562" s="696">
        <v>89301074</v>
      </c>
      <c r="D562" s="697" t="s">
        <v>3083</v>
      </c>
      <c r="E562" s="698" t="s">
        <v>2092</v>
      </c>
      <c r="F562" s="696" t="s">
        <v>2067</v>
      </c>
      <c r="G562" s="696" t="s">
        <v>2557</v>
      </c>
      <c r="H562" s="696" t="s">
        <v>1391</v>
      </c>
      <c r="I562" s="696" t="s">
        <v>2561</v>
      </c>
      <c r="J562" s="696" t="s">
        <v>2562</v>
      </c>
      <c r="K562" s="696" t="s">
        <v>2563</v>
      </c>
      <c r="L562" s="699">
        <v>443.52</v>
      </c>
      <c r="M562" s="699">
        <v>887.04</v>
      </c>
      <c r="N562" s="696">
        <v>2</v>
      </c>
      <c r="O562" s="700">
        <v>1</v>
      </c>
      <c r="P562" s="699"/>
      <c r="Q562" s="701">
        <v>0</v>
      </c>
      <c r="R562" s="696"/>
      <c r="S562" s="701">
        <v>0</v>
      </c>
      <c r="T562" s="700"/>
      <c r="U562" s="702">
        <v>0</v>
      </c>
    </row>
    <row r="563" spans="1:21" ht="14.4" customHeight="1" x14ac:dyDescent="0.3">
      <c r="A563" s="695">
        <v>7</v>
      </c>
      <c r="B563" s="696" t="s">
        <v>1919</v>
      </c>
      <c r="C563" s="696">
        <v>89301074</v>
      </c>
      <c r="D563" s="697" t="s">
        <v>3083</v>
      </c>
      <c r="E563" s="698" t="s">
        <v>2092</v>
      </c>
      <c r="F563" s="696" t="s">
        <v>2067</v>
      </c>
      <c r="G563" s="696" t="s">
        <v>2557</v>
      </c>
      <c r="H563" s="696" t="s">
        <v>1391</v>
      </c>
      <c r="I563" s="696" t="s">
        <v>2564</v>
      </c>
      <c r="J563" s="696" t="s">
        <v>2562</v>
      </c>
      <c r="K563" s="696" t="s">
        <v>2565</v>
      </c>
      <c r="L563" s="699">
        <v>887.05</v>
      </c>
      <c r="M563" s="699">
        <v>28385.599999999999</v>
      </c>
      <c r="N563" s="696">
        <v>32</v>
      </c>
      <c r="O563" s="700">
        <v>13</v>
      </c>
      <c r="P563" s="699">
        <v>8870.5</v>
      </c>
      <c r="Q563" s="701">
        <v>0.3125</v>
      </c>
      <c r="R563" s="696">
        <v>10</v>
      </c>
      <c r="S563" s="701">
        <v>0.3125</v>
      </c>
      <c r="T563" s="700">
        <v>5.5</v>
      </c>
      <c r="U563" s="702">
        <v>0.42307692307692307</v>
      </c>
    </row>
    <row r="564" spans="1:21" ht="14.4" customHeight="1" x14ac:dyDescent="0.3">
      <c r="A564" s="695">
        <v>7</v>
      </c>
      <c r="B564" s="696" t="s">
        <v>1919</v>
      </c>
      <c r="C564" s="696">
        <v>89301074</v>
      </c>
      <c r="D564" s="697" t="s">
        <v>3083</v>
      </c>
      <c r="E564" s="698" t="s">
        <v>2092</v>
      </c>
      <c r="F564" s="696" t="s">
        <v>2067</v>
      </c>
      <c r="G564" s="696" t="s">
        <v>2740</v>
      </c>
      <c r="H564" s="696" t="s">
        <v>546</v>
      </c>
      <c r="I564" s="696" t="s">
        <v>2741</v>
      </c>
      <c r="J564" s="696" t="s">
        <v>2742</v>
      </c>
      <c r="K564" s="696" t="s">
        <v>732</v>
      </c>
      <c r="L564" s="699">
        <v>33.36</v>
      </c>
      <c r="M564" s="699">
        <v>66.72</v>
      </c>
      <c r="N564" s="696">
        <v>2</v>
      </c>
      <c r="O564" s="700">
        <v>1</v>
      </c>
      <c r="P564" s="699">
        <v>66.72</v>
      </c>
      <c r="Q564" s="701">
        <v>1</v>
      </c>
      <c r="R564" s="696">
        <v>2</v>
      </c>
      <c r="S564" s="701">
        <v>1</v>
      </c>
      <c r="T564" s="700">
        <v>1</v>
      </c>
      <c r="U564" s="702">
        <v>1</v>
      </c>
    </row>
    <row r="565" spans="1:21" ht="14.4" customHeight="1" x14ac:dyDescent="0.3">
      <c r="A565" s="695">
        <v>7</v>
      </c>
      <c r="B565" s="696" t="s">
        <v>1919</v>
      </c>
      <c r="C565" s="696">
        <v>89301074</v>
      </c>
      <c r="D565" s="697" t="s">
        <v>3083</v>
      </c>
      <c r="E565" s="698" t="s">
        <v>2092</v>
      </c>
      <c r="F565" s="696" t="s">
        <v>2067</v>
      </c>
      <c r="G565" s="696" t="s">
        <v>2223</v>
      </c>
      <c r="H565" s="696" t="s">
        <v>546</v>
      </c>
      <c r="I565" s="696" t="s">
        <v>2743</v>
      </c>
      <c r="J565" s="696" t="s">
        <v>2744</v>
      </c>
      <c r="K565" s="696" t="s">
        <v>2226</v>
      </c>
      <c r="L565" s="699">
        <v>86.16</v>
      </c>
      <c r="M565" s="699">
        <v>86.16</v>
      </c>
      <c r="N565" s="696">
        <v>1</v>
      </c>
      <c r="O565" s="700">
        <v>0.5</v>
      </c>
      <c r="P565" s="699">
        <v>86.16</v>
      </c>
      <c r="Q565" s="701">
        <v>1</v>
      </c>
      <c r="R565" s="696">
        <v>1</v>
      </c>
      <c r="S565" s="701">
        <v>1</v>
      </c>
      <c r="T565" s="700">
        <v>0.5</v>
      </c>
      <c r="U565" s="702">
        <v>1</v>
      </c>
    </row>
    <row r="566" spans="1:21" ht="14.4" customHeight="1" x14ac:dyDescent="0.3">
      <c r="A566" s="695">
        <v>7</v>
      </c>
      <c r="B566" s="696" t="s">
        <v>1919</v>
      </c>
      <c r="C566" s="696">
        <v>89301074</v>
      </c>
      <c r="D566" s="697" t="s">
        <v>3083</v>
      </c>
      <c r="E566" s="698" t="s">
        <v>2092</v>
      </c>
      <c r="F566" s="696" t="s">
        <v>2067</v>
      </c>
      <c r="G566" s="696" t="s">
        <v>2223</v>
      </c>
      <c r="H566" s="696" t="s">
        <v>546</v>
      </c>
      <c r="I566" s="696" t="s">
        <v>2857</v>
      </c>
      <c r="J566" s="696" t="s">
        <v>2744</v>
      </c>
      <c r="K566" s="696" t="s">
        <v>2149</v>
      </c>
      <c r="L566" s="699">
        <v>0</v>
      </c>
      <c r="M566" s="699">
        <v>0</v>
      </c>
      <c r="N566" s="696">
        <v>1</v>
      </c>
      <c r="O566" s="700">
        <v>1</v>
      </c>
      <c r="P566" s="699">
        <v>0</v>
      </c>
      <c r="Q566" s="701"/>
      <c r="R566" s="696">
        <v>1</v>
      </c>
      <c r="S566" s="701">
        <v>1</v>
      </c>
      <c r="T566" s="700">
        <v>1</v>
      </c>
      <c r="U566" s="702">
        <v>1</v>
      </c>
    </row>
    <row r="567" spans="1:21" ht="14.4" customHeight="1" x14ac:dyDescent="0.3">
      <c r="A567" s="695">
        <v>7</v>
      </c>
      <c r="B567" s="696" t="s">
        <v>1919</v>
      </c>
      <c r="C567" s="696">
        <v>89301074</v>
      </c>
      <c r="D567" s="697" t="s">
        <v>3083</v>
      </c>
      <c r="E567" s="698" t="s">
        <v>2092</v>
      </c>
      <c r="F567" s="696" t="s">
        <v>2067</v>
      </c>
      <c r="G567" s="696" t="s">
        <v>2566</v>
      </c>
      <c r="H567" s="696" t="s">
        <v>546</v>
      </c>
      <c r="I567" s="696" t="s">
        <v>2567</v>
      </c>
      <c r="J567" s="696" t="s">
        <v>2568</v>
      </c>
      <c r="K567" s="696" t="s">
        <v>2569</v>
      </c>
      <c r="L567" s="699">
        <v>876.77</v>
      </c>
      <c r="M567" s="699">
        <v>26303.1</v>
      </c>
      <c r="N567" s="696">
        <v>30</v>
      </c>
      <c r="O567" s="700">
        <v>7</v>
      </c>
      <c r="P567" s="699">
        <v>9644.4700000000012</v>
      </c>
      <c r="Q567" s="701">
        <v>0.36666666666666675</v>
      </c>
      <c r="R567" s="696">
        <v>11</v>
      </c>
      <c r="S567" s="701">
        <v>0.36666666666666664</v>
      </c>
      <c r="T567" s="700">
        <v>3</v>
      </c>
      <c r="U567" s="702">
        <v>0.42857142857142855</v>
      </c>
    </row>
    <row r="568" spans="1:21" ht="14.4" customHeight="1" x14ac:dyDescent="0.3">
      <c r="A568" s="695">
        <v>7</v>
      </c>
      <c r="B568" s="696" t="s">
        <v>1919</v>
      </c>
      <c r="C568" s="696">
        <v>89301074</v>
      </c>
      <c r="D568" s="697" t="s">
        <v>3083</v>
      </c>
      <c r="E568" s="698" t="s">
        <v>2092</v>
      </c>
      <c r="F568" s="696" t="s">
        <v>2067</v>
      </c>
      <c r="G568" s="696" t="s">
        <v>2566</v>
      </c>
      <c r="H568" s="696" t="s">
        <v>546</v>
      </c>
      <c r="I568" s="696" t="s">
        <v>2748</v>
      </c>
      <c r="J568" s="696" t="s">
        <v>2749</v>
      </c>
      <c r="K568" s="696" t="s">
        <v>2750</v>
      </c>
      <c r="L568" s="699">
        <v>1753.54</v>
      </c>
      <c r="M568" s="699">
        <v>7014.16</v>
      </c>
      <c r="N568" s="696">
        <v>4</v>
      </c>
      <c r="O568" s="700">
        <v>2</v>
      </c>
      <c r="P568" s="699">
        <v>7014.16</v>
      </c>
      <c r="Q568" s="701">
        <v>1</v>
      </c>
      <c r="R568" s="696">
        <v>4</v>
      </c>
      <c r="S568" s="701">
        <v>1</v>
      </c>
      <c r="T568" s="700">
        <v>2</v>
      </c>
      <c r="U568" s="702">
        <v>1</v>
      </c>
    </row>
    <row r="569" spans="1:21" ht="14.4" customHeight="1" x14ac:dyDescent="0.3">
      <c r="A569" s="695">
        <v>7</v>
      </c>
      <c r="B569" s="696" t="s">
        <v>1919</v>
      </c>
      <c r="C569" s="696">
        <v>89301074</v>
      </c>
      <c r="D569" s="697" t="s">
        <v>3083</v>
      </c>
      <c r="E569" s="698" t="s">
        <v>2092</v>
      </c>
      <c r="F569" s="696" t="s">
        <v>2067</v>
      </c>
      <c r="G569" s="696" t="s">
        <v>2566</v>
      </c>
      <c r="H569" s="696" t="s">
        <v>546</v>
      </c>
      <c r="I569" s="696" t="s">
        <v>2751</v>
      </c>
      <c r="J569" s="696" t="s">
        <v>2752</v>
      </c>
      <c r="K569" s="696" t="s">
        <v>2753</v>
      </c>
      <c r="L569" s="699">
        <v>474.91</v>
      </c>
      <c r="M569" s="699">
        <v>474.91</v>
      </c>
      <c r="N569" s="696">
        <v>1</v>
      </c>
      <c r="O569" s="700">
        <v>1</v>
      </c>
      <c r="P569" s="699">
        <v>474.91</v>
      </c>
      <c r="Q569" s="701">
        <v>1</v>
      </c>
      <c r="R569" s="696">
        <v>1</v>
      </c>
      <c r="S569" s="701">
        <v>1</v>
      </c>
      <c r="T569" s="700">
        <v>1</v>
      </c>
      <c r="U569" s="702">
        <v>1</v>
      </c>
    </row>
    <row r="570" spans="1:21" ht="14.4" customHeight="1" x14ac:dyDescent="0.3">
      <c r="A570" s="695">
        <v>7</v>
      </c>
      <c r="B570" s="696" t="s">
        <v>1919</v>
      </c>
      <c r="C570" s="696">
        <v>89301074</v>
      </c>
      <c r="D570" s="697" t="s">
        <v>3083</v>
      </c>
      <c r="E570" s="698" t="s">
        <v>2092</v>
      </c>
      <c r="F570" s="696" t="s">
        <v>2067</v>
      </c>
      <c r="G570" s="696" t="s">
        <v>2566</v>
      </c>
      <c r="H570" s="696" t="s">
        <v>546</v>
      </c>
      <c r="I570" s="696" t="s">
        <v>2858</v>
      </c>
      <c r="J570" s="696" t="s">
        <v>2568</v>
      </c>
      <c r="K570" s="696" t="s">
        <v>2859</v>
      </c>
      <c r="L570" s="699">
        <v>1753.54</v>
      </c>
      <c r="M570" s="699">
        <v>5260.62</v>
      </c>
      <c r="N570" s="696">
        <v>3</v>
      </c>
      <c r="O570" s="700">
        <v>1</v>
      </c>
      <c r="P570" s="699"/>
      <c r="Q570" s="701">
        <v>0</v>
      </c>
      <c r="R570" s="696"/>
      <c r="S570" s="701">
        <v>0</v>
      </c>
      <c r="T570" s="700"/>
      <c r="U570" s="702">
        <v>0</v>
      </c>
    </row>
    <row r="571" spans="1:21" ht="14.4" customHeight="1" x14ac:dyDescent="0.3">
      <c r="A571" s="695">
        <v>7</v>
      </c>
      <c r="B571" s="696" t="s">
        <v>1919</v>
      </c>
      <c r="C571" s="696">
        <v>89301074</v>
      </c>
      <c r="D571" s="697" t="s">
        <v>3083</v>
      </c>
      <c r="E571" s="698" t="s">
        <v>2092</v>
      </c>
      <c r="F571" s="696" t="s">
        <v>2067</v>
      </c>
      <c r="G571" s="696" t="s">
        <v>2760</v>
      </c>
      <c r="H571" s="696" t="s">
        <v>546</v>
      </c>
      <c r="I571" s="696" t="s">
        <v>937</v>
      </c>
      <c r="J571" s="696" t="s">
        <v>938</v>
      </c>
      <c r="K571" s="696" t="s">
        <v>2761</v>
      </c>
      <c r="L571" s="699">
        <v>63.67</v>
      </c>
      <c r="M571" s="699">
        <v>191.01</v>
      </c>
      <c r="N571" s="696">
        <v>3</v>
      </c>
      <c r="O571" s="700">
        <v>0.5</v>
      </c>
      <c r="P571" s="699"/>
      <c r="Q571" s="701">
        <v>0</v>
      </c>
      <c r="R571" s="696"/>
      <c r="S571" s="701">
        <v>0</v>
      </c>
      <c r="T571" s="700"/>
      <c r="U571" s="702">
        <v>0</v>
      </c>
    </row>
    <row r="572" spans="1:21" ht="14.4" customHeight="1" x14ac:dyDescent="0.3">
      <c r="A572" s="695">
        <v>7</v>
      </c>
      <c r="B572" s="696" t="s">
        <v>1919</v>
      </c>
      <c r="C572" s="696">
        <v>89301074</v>
      </c>
      <c r="D572" s="697" t="s">
        <v>3083</v>
      </c>
      <c r="E572" s="698" t="s">
        <v>2092</v>
      </c>
      <c r="F572" s="696" t="s">
        <v>2067</v>
      </c>
      <c r="G572" s="696" t="s">
        <v>3015</v>
      </c>
      <c r="H572" s="696" t="s">
        <v>546</v>
      </c>
      <c r="I572" s="696" t="s">
        <v>3016</v>
      </c>
      <c r="J572" s="696" t="s">
        <v>3017</v>
      </c>
      <c r="K572" s="696" t="s">
        <v>3018</v>
      </c>
      <c r="L572" s="699">
        <v>7132.29</v>
      </c>
      <c r="M572" s="699">
        <v>35661.449999999997</v>
      </c>
      <c r="N572" s="696">
        <v>5</v>
      </c>
      <c r="O572" s="700">
        <v>4.5</v>
      </c>
      <c r="P572" s="699">
        <v>35661.449999999997</v>
      </c>
      <c r="Q572" s="701">
        <v>1</v>
      </c>
      <c r="R572" s="696">
        <v>5</v>
      </c>
      <c r="S572" s="701">
        <v>1</v>
      </c>
      <c r="T572" s="700">
        <v>4.5</v>
      </c>
      <c r="U572" s="702">
        <v>1</v>
      </c>
    </row>
    <row r="573" spans="1:21" ht="14.4" customHeight="1" x14ac:dyDescent="0.3">
      <c r="A573" s="695">
        <v>7</v>
      </c>
      <c r="B573" s="696" t="s">
        <v>1919</v>
      </c>
      <c r="C573" s="696">
        <v>89301074</v>
      </c>
      <c r="D573" s="697" t="s">
        <v>3083</v>
      </c>
      <c r="E573" s="698" t="s">
        <v>2092</v>
      </c>
      <c r="F573" s="696" t="s">
        <v>2067</v>
      </c>
      <c r="G573" s="696" t="s">
        <v>2570</v>
      </c>
      <c r="H573" s="696" t="s">
        <v>546</v>
      </c>
      <c r="I573" s="696" t="s">
        <v>2960</v>
      </c>
      <c r="J573" s="696" t="s">
        <v>2572</v>
      </c>
      <c r="K573" s="696" t="s">
        <v>2573</v>
      </c>
      <c r="L573" s="699">
        <v>144.01</v>
      </c>
      <c r="M573" s="699">
        <v>288.02</v>
      </c>
      <c r="N573" s="696">
        <v>2</v>
      </c>
      <c r="O573" s="700">
        <v>0.5</v>
      </c>
      <c r="P573" s="699"/>
      <c r="Q573" s="701">
        <v>0</v>
      </c>
      <c r="R573" s="696"/>
      <c r="S573" s="701">
        <v>0</v>
      </c>
      <c r="T573" s="700"/>
      <c r="U573" s="702">
        <v>0</v>
      </c>
    </row>
    <row r="574" spans="1:21" ht="14.4" customHeight="1" x14ac:dyDescent="0.3">
      <c r="A574" s="695">
        <v>7</v>
      </c>
      <c r="B574" s="696" t="s">
        <v>1919</v>
      </c>
      <c r="C574" s="696">
        <v>89301074</v>
      </c>
      <c r="D574" s="697" t="s">
        <v>3083</v>
      </c>
      <c r="E574" s="698" t="s">
        <v>2092</v>
      </c>
      <c r="F574" s="696" t="s">
        <v>2067</v>
      </c>
      <c r="G574" s="696" t="s">
        <v>2570</v>
      </c>
      <c r="H574" s="696" t="s">
        <v>546</v>
      </c>
      <c r="I574" s="696" t="s">
        <v>2762</v>
      </c>
      <c r="J574" s="696" t="s">
        <v>2763</v>
      </c>
      <c r="K574" s="696" t="s">
        <v>2764</v>
      </c>
      <c r="L574" s="699">
        <v>71.2</v>
      </c>
      <c r="M574" s="699">
        <v>213.60000000000002</v>
      </c>
      <c r="N574" s="696">
        <v>3</v>
      </c>
      <c r="O574" s="700">
        <v>1.5</v>
      </c>
      <c r="P574" s="699">
        <v>142.4</v>
      </c>
      <c r="Q574" s="701">
        <v>0.66666666666666663</v>
      </c>
      <c r="R574" s="696">
        <v>2</v>
      </c>
      <c r="S574" s="701">
        <v>0.66666666666666663</v>
      </c>
      <c r="T574" s="700">
        <v>1</v>
      </c>
      <c r="U574" s="702">
        <v>0.66666666666666663</v>
      </c>
    </row>
    <row r="575" spans="1:21" ht="14.4" customHeight="1" x14ac:dyDescent="0.3">
      <c r="A575" s="695">
        <v>7</v>
      </c>
      <c r="B575" s="696" t="s">
        <v>1919</v>
      </c>
      <c r="C575" s="696">
        <v>89301074</v>
      </c>
      <c r="D575" s="697" t="s">
        <v>3083</v>
      </c>
      <c r="E575" s="698" t="s">
        <v>2092</v>
      </c>
      <c r="F575" s="696" t="s">
        <v>2067</v>
      </c>
      <c r="G575" s="696" t="s">
        <v>2570</v>
      </c>
      <c r="H575" s="696" t="s">
        <v>546</v>
      </c>
      <c r="I575" s="696" t="s">
        <v>2571</v>
      </c>
      <c r="J575" s="696" t="s">
        <v>2572</v>
      </c>
      <c r="K575" s="696" t="s">
        <v>2573</v>
      </c>
      <c r="L575" s="699">
        <v>144.01</v>
      </c>
      <c r="M575" s="699">
        <v>576.04</v>
      </c>
      <c r="N575" s="696">
        <v>4</v>
      </c>
      <c r="O575" s="700">
        <v>2</v>
      </c>
      <c r="P575" s="699"/>
      <c r="Q575" s="701">
        <v>0</v>
      </c>
      <c r="R575" s="696"/>
      <c r="S575" s="701">
        <v>0</v>
      </c>
      <c r="T575" s="700"/>
      <c r="U575" s="702">
        <v>0</v>
      </c>
    </row>
    <row r="576" spans="1:21" ht="14.4" customHeight="1" x14ac:dyDescent="0.3">
      <c r="A576" s="695">
        <v>7</v>
      </c>
      <c r="B576" s="696" t="s">
        <v>1919</v>
      </c>
      <c r="C576" s="696">
        <v>89301074</v>
      </c>
      <c r="D576" s="697" t="s">
        <v>3083</v>
      </c>
      <c r="E576" s="698" t="s">
        <v>2092</v>
      </c>
      <c r="F576" s="696" t="s">
        <v>2067</v>
      </c>
      <c r="G576" s="696" t="s">
        <v>2574</v>
      </c>
      <c r="H576" s="696" t="s">
        <v>546</v>
      </c>
      <c r="I576" s="696" t="s">
        <v>2765</v>
      </c>
      <c r="J576" s="696" t="s">
        <v>2766</v>
      </c>
      <c r="K576" s="696" t="s">
        <v>2767</v>
      </c>
      <c r="L576" s="699">
        <v>55.71</v>
      </c>
      <c r="M576" s="699">
        <v>501.39</v>
      </c>
      <c r="N576" s="696">
        <v>9</v>
      </c>
      <c r="O576" s="700">
        <v>4</v>
      </c>
      <c r="P576" s="699"/>
      <c r="Q576" s="701">
        <v>0</v>
      </c>
      <c r="R576" s="696"/>
      <c r="S576" s="701">
        <v>0</v>
      </c>
      <c r="T576" s="700"/>
      <c r="U576" s="702">
        <v>0</v>
      </c>
    </row>
    <row r="577" spans="1:21" ht="14.4" customHeight="1" x14ac:dyDescent="0.3">
      <c r="A577" s="695">
        <v>7</v>
      </c>
      <c r="B577" s="696" t="s">
        <v>1919</v>
      </c>
      <c r="C577" s="696">
        <v>89301074</v>
      </c>
      <c r="D577" s="697" t="s">
        <v>3083</v>
      </c>
      <c r="E577" s="698" t="s">
        <v>2092</v>
      </c>
      <c r="F577" s="696" t="s">
        <v>2067</v>
      </c>
      <c r="G577" s="696" t="s">
        <v>2574</v>
      </c>
      <c r="H577" s="696" t="s">
        <v>546</v>
      </c>
      <c r="I577" s="696" t="s">
        <v>2575</v>
      </c>
      <c r="J577" s="696" t="s">
        <v>2576</v>
      </c>
      <c r="K577" s="696" t="s">
        <v>2577</v>
      </c>
      <c r="L577" s="699">
        <v>59.43</v>
      </c>
      <c r="M577" s="699">
        <v>297.14999999999998</v>
      </c>
      <c r="N577" s="696">
        <v>5</v>
      </c>
      <c r="O577" s="700">
        <v>4</v>
      </c>
      <c r="P577" s="699"/>
      <c r="Q577" s="701">
        <v>0</v>
      </c>
      <c r="R577" s="696"/>
      <c r="S577" s="701">
        <v>0</v>
      </c>
      <c r="T577" s="700"/>
      <c r="U577" s="702">
        <v>0</v>
      </c>
    </row>
    <row r="578" spans="1:21" ht="14.4" customHeight="1" x14ac:dyDescent="0.3">
      <c r="A578" s="695">
        <v>7</v>
      </c>
      <c r="B578" s="696" t="s">
        <v>1919</v>
      </c>
      <c r="C578" s="696">
        <v>89301074</v>
      </c>
      <c r="D578" s="697" t="s">
        <v>3083</v>
      </c>
      <c r="E578" s="698" t="s">
        <v>2092</v>
      </c>
      <c r="F578" s="696" t="s">
        <v>2067</v>
      </c>
      <c r="G578" s="696" t="s">
        <v>2574</v>
      </c>
      <c r="H578" s="696" t="s">
        <v>546</v>
      </c>
      <c r="I578" s="696" t="s">
        <v>2864</v>
      </c>
      <c r="J578" s="696" t="s">
        <v>2576</v>
      </c>
      <c r="K578" s="696" t="s">
        <v>2865</v>
      </c>
      <c r="L578" s="699">
        <v>0</v>
      </c>
      <c r="M578" s="699">
        <v>0</v>
      </c>
      <c r="N578" s="696">
        <v>1</v>
      </c>
      <c r="O578" s="700">
        <v>0.5</v>
      </c>
      <c r="P578" s="699">
        <v>0</v>
      </c>
      <c r="Q578" s="701"/>
      <c r="R578" s="696">
        <v>1</v>
      </c>
      <c r="S578" s="701">
        <v>1</v>
      </c>
      <c r="T578" s="700">
        <v>0.5</v>
      </c>
      <c r="U578" s="702">
        <v>1</v>
      </c>
    </row>
    <row r="579" spans="1:21" ht="14.4" customHeight="1" x14ac:dyDescent="0.3">
      <c r="A579" s="695">
        <v>7</v>
      </c>
      <c r="B579" s="696" t="s">
        <v>1919</v>
      </c>
      <c r="C579" s="696">
        <v>89301074</v>
      </c>
      <c r="D579" s="697" t="s">
        <v>3083</v>
      </c>
      <c r="E579" s="698" t="s">
        <v>2092</v>
      </c>
      <c r="F579" s="696" t="s">
        <v>2067</v>
      </c>
      <c r="G579" s="696" t="s">
        <v>2866</v>
      </c>
      <c r="H579" s="696" t="s">
        <v>546</v>
      </c>
      <c r="I579" s="696" t="s">
        <v>2867</v>
      </c>
      <c r="J579" s="696" t="s">
        <v>2868</v>
      </c>
      <c r="K579" s="696" t="s">
        <v>2869</v>
      </c>
      <c r="L579" s="699">
        <v>0</v>
      </c>
      <c r="M579" s="699">
        <v>0</v>
      </c>
      <c r="N579" s="696">
        <v>6</v>
      </c>
      <c r="O579" s="700">
        <v>3</v>
      </c>
      <c r="P579" s="699">
        <v>0</v>
      </c>
      <c r="Q579" s="701"/>
      <c r="R579" s="696">
        <v>2</v>
      </c>
      <c r="S579" s="701">
        <v>0.33333333333333331</v>
      </c>
      <c r="T579" s="700">
        <v>1</v>
      </c>
      <c r="U579" s="702">
        <v>0.33333333333333331</v>
      </c>
    </row>
    <row r="580" spans="1:21" ht="14.4" customHeight="1" x14ac:dyDescent="0.3">
      <c r="A580" s="695">
        <v>7</v>
      </c>
      <c r="B580" s="696" t="s">
        <v>1919</v>
      </c>
      <c r="C580" s="696">
        <v>89301074</v>
      </c>
      <c r="D580" s="697" t="s">
        <v>3083</v>
      </c>
      <c r="E580" s="698" t="s">
        <v>2092</v>
      </c>
      <c r="F580" s="696" t="s">
        <v>2067</v>
      </c>
      <c r="G580" s="696" t="s">
        <v>2285</v>
      </c>
      <c r="H580" s="696" t="s">
        <v>546</v>
      </c>
      <c r="I580" s="696" t="s">
        <v>2286</v>
      </c>
      <c r="J580" s="696" t="s">
        <v>2287</v>
      </c>
      <c r="K580" s="696" t="s">
        <v>2288</v>
      </c>
      <c r="L580" s="699">
        <v>91.14</v>
      </c>
      <c r="M580" s="699">
        <v>91.14</v>
      </c>
      <c r="N580" s="696">
        <v>1</v>
      </c>
      <c r="O580" s="700">
        <v>1</v>
      </c>
      <c r="P580" s="699">
        <v>91.14</v>
      </c>
      <c r="Q580" s="701">
        <v>1</v>
      </c>
      <c r="R580" s="696">
        <v>1</v>
      </c>
      <c r="S580" s="701">
        <v>1</v>
      </c>
      <c r="T580" s="700">
        <v>1</v>
      </c>
      <c r="U580" s="702">
        <v>1</v>
      </c>
    </row>
    <row r="581" spans="1:21" ht="14.4" customHeight="1" x14ac:dyDescent="0.3">
      <c r="A581" s="695">
        <v>7</v>
      </c>
      <c r="B581" s="696" t="s">
        <v>1919</v>
      </c>
      <c r="C581" s="696">
        <v>89301074</v>
      </c>
      <c r="D581" s="697" t="s">
        <v>3083</v>
      </c>
      <c r="E581" s="698" t="s">
        <v>2092</v>
      </c>
      <c r="F581" s="696" t="s">
        <v>2067</v>
      </c>
      <c r="G581" s="696" t="s">
        <v>2411</v>
      </c>
      <c r="H581" s="696" t="s">
        <v>1391</v>
      </c>
      <c r="I581" s="696" t="s">
        <v>1423</v>
      </c>
      <c r="J581" s="696" t="s">
        <v>1424</v>
      </c>
      <c r="K581" s="696" t="s">
        <v>1425</v>
      </c>
      <c r="L581" s="699">
        <v>0</v>
      </c>
      <c r="M581" s="699">
        <v>0</v>
      </c>
      <c r="N581" s="696">
        <v>1</v>
      </c>
      <c r="O581" s="700">
        <v>0.5</v>
      </c>
      <c r="P581" s="699">
        <v>0</v>
      </c>
      <c r="Q581" s="701"/>
      <c r="R581" s="696">
        <v>1</v>
      </c>
      <c r="S581" s="701">
        <v>1</v>
      </c>
      <c r="T581" s="700">
        <v>0.5</v>
      </c>
      <c r="U581" s="702">
        <v>1</v>
      </c>
    </row>
    <row r="582" spans="1:21" ht="14.4" customHeight="1" x14ac:dyDescent="0.3">
      <c r="A582" s="695">
        <v>7</v>
      </c>
      <c r="B582" s="696" t="s">
        <v>1919</v>
      </c>
      <c r="C582" s="696">
        <v>89301074</v>
      </c>
      <c r="D582" s="697" t="s">
        <v>3083</v>
      </c>
      <c r="E582" s="698" t="s">
        <v>2092</v>
      </c>
      <c r="F582" s="696" t="s">
        <v>2067</v>
      </c>
      <c r="G582" s="696" t="s">
        <v>2411</v>
      </c>
      <c r="H582" s="696" t="s">
        <v>1391</v>
      </c>
      <c r="I582" s="696" t="s">
        <v>2412</v>
      </c>
      <c r="J582" s="696" t="s">
        <v>1424</v>
      </c>
      <c r="K582" s="696" t="s">
        <v>2413</v>
      </c>
      <c r="L582" s="699">
        <v>0</v>
      </c>
      <c r="M582" s="699">
        <v>0</v>
      </c>
      <c r="N582" s="696">
        <v>1</v>
      </c>
      <c r="O582" s="700">
        <v>0.5</v>
      </c>
      <c r="P582" s="699">
        <v>0</v>
      </c>
      <c r="Q582" s="701"/>
      <c r="R582" s="696">
        <v>1</v>
      </c>
      <c r="S582" s="701">
        <v>1</v>
      </c>
      <c r="T582" s="700">
        <v>0.5</v>
      </c>
      <c r="U582" s="702">
        <v>1</v>
      </c>
    </row>
    <row r="583" spans="1:21" ht="14.4" customHeight="1" x14ac:dyDescent="0.3">
      <c r="A583" s="695">
        <v>7</v>
      </c>
      <c r="B583" s="696" t="s">
        <v>1919</v>
      </c>
      <c r="C583" s="696">
        <v>89301074</v>
      </c>
      <c r="D583" s="697" t="s">
        <v>3083</v>
      </c>
      <c r="E583" s="698" t="s">
        <v>2092</v>
      </c>
      <c r="F583" s="696" t="s">
        <v>2067</v>
      </c>
      <c r="G583" s="696" t="s">
        <v>2875</v>
      </c>
      <c r="H583" s="696" t="s">
        <v>546</v>
      </c>
      <c r="I583" s="696" t="s">
        <v>2876</v>
      </c>
      <c r="J583" s="696" t="s">
        <v>2877</v>
      </c>
      <c r="K583" s="696" t="s">
        <v>2878</v>
      </c>
      <c r="L583" s="699">
        <v>1638.59</v>
      </c>
      <c r="M583" s="699">
        <v>4915.7699999999995</v>
      </c>
      <c r="N583" s="696">
        <v>3</v>
      </c>
      <c r="O583" s="700">
        <v>3</v>
      </c>
      <c r="P583" s="699">
        <v>1638.59</v>
      </c>
      <c r="Q583" s="701">
        <v>0.33333333333333337</v>
      </c>
      <c r="R583" s="696">
        <v>1</v>
      </c>
      <c r="S583" s="701">
        <v>0.33333333333333331</v>
      </c>
      <c r="T583" s="700">
        <v>1</v>
      </c>
      <c r="U583" s="702">
        <v>0.33333333333333331</v>
      </c>
    </row>
    <row r="584" spans="1:21" ht="14.4" customHeight="1" x14ac:dyDescent="0.3">
      <c r="A584" s="695">
        <v>7</v>
      </c>
      <c r="B584" s="696" t="s">
        <v>1919</v>
      </c>
      <c r="C584" s="696">
        <v>89301074</v>
      </c>
      <c r="D584" s="697" t="s">
        <v>3083</v>
      </c>
      <c r="E584" s="698" t="s">
        <v>2092</v>
      </c>
      <c r="F584" s="696" t="s">
        <v>2067</v>
      </c>
      <c r="G584" s="696" t="s">
        <v>2875</v>
      </c>
      <c r="H584" s="696" t="s">
        <v>546</v>
      </c>
      <c r="I584" s="696" t="s">
        <v>3019</v>
      </c>
      <c r="J584" s="696" t="s">
        <v>2877</v>
      </c>
      <c r="K584" s="696" t="s">
        <v>2878</v>
      </c>
      <c r="L584" s="699">
        <v>1638.59</v>
      </c>
      <c r="M584" s="699">
        <v>1638.59</v>
      </c>
      <c r="N584" s="696">
        <v>1</v>
      </c>
      <c r="O584" s="700">
        <v>1</v>
      </c>
      <c r="P584" s="699"/>
      <c r="Q584" s="701">
        <v>0</v>
      </c>
      <c r="R584" s="696"/>
      <c r="S584" s="701">
        <v>0</v>
      </c>
      <c r="T584" s="700"/>
      <c r="U584" s="702">
        <v>0</v>
      </c>
    </row>
    <row r="585" spans="1:21" ht="14.4" customHeight="1" x14ac:dyDescent="0.3">
      <c r="A585" s="695">
        <v>7</v>
      </c>
      <c r="B585" s="696" t="s">
        <v>1919</v>
      </c>
      <c r="C585" s="696">
        <v>89301074</v>
      </c>
      <c r="D585" s="697" t="s">
        <v>3083</v>
      </c>
      <c r="E585" s="698" t="s">
        <v>2092</v>
      </c>
      <c r="F585" s="696" t="s">
        <v>2067</v>
      </c>
      <c r="G585" s="696" t="s">
        <v>2580</v>
      </c>
      <c r="H585" s="696" t="s">
        <v>1391</v>
      </c>
      <c r="I585" s="696" t="s">
        <v>2581</v>
      </c>
      <c r="J585" s="696" t="s">
        <v>2582</v>
      </c>
      <c r="K585" s="696" t="s">
        <v>2583</v>
      </c>
      <c r="L585" s="699">
        <v>137.74</v>
      </c>
      <c r="M585" s="699">
        <v>137.74</v>
      </c>
      <c r="N585" s="696">
        <v>1</v>
      </c>
      <c r="O585" s="700">
        <v>1</v>
      </c>
      <c r="P585" s="699"/>
      <c r="Q585" s="701">
        <v>0</v>
      </c>
      <c r="R585" s="696"/>
      <c r="S585" s="701">
        <v>0</v>
      </c>
      <c r="T585" s="700"/>
      <c r="U585" s="702">
        <v>0</v>
      </c>
    </row>
    <row r="586" spans="1:21" ht="14.4" customHeight="1" x14ac:dyDescent="0.3">
      <c r="A586" s="695">
        <v>7</v>
      </c>
      <c r="B586" s="696" t="s">
        <v>1919</v>
      </c>
      <c r="C586" s="696">
        <v>89301074</v>
      </c>
      <c r="D586" s="697" t="s">
        <v>3083</v>
      </c>
      <c r="E586" s="698" t="s">
        <v>2092</v>
      </c>
      <c r="F586" s="696" t="s">
        <v>2067</v>
      </c>
      <c r="G586" s="696" t="s">
        <v>2580</v>
      </c>
      <c r="H586" s="696" t="s">
        <v>1391</v>
      </c>
      <c r="I586" s="696" t="s">
        <v>2581</v>
      </c>
      <c r="J586" s="696" t="s">
        <v>2582</v>
      </c>
      <c r="K586" s="696" t="s">
        <v>2583</v>
      </c>
      <c r="L586" s="699">
        <v>118.82</v>
      </c>
      <c r="M586" s="699">
        <v>356.46</v>
      </c>
      <c r="N586" s="696">
        <v>3</v>
      </c>
      <c r="O586" s="700">
        <v>1</v>
      </c>
      <c r="P586" s="699"/>
      <c r="Q586" s="701">
        <v>0</v>
      </c>
      <c r="R586" s="696"/>
      <c r="S586" s="701">
        <v>0</v>
      </c>
      <c r="T586" s="700"/>
      <c r="U586" s="702">
        <v>0</v>
      </c>
    </row>
    <row r="587" spans="1:21" ht="14.4" customHeight="1" x14ac:dyDescent="0.3">
      <c r="A587" s="695">
        <v>7</v>
      </c>
      <c r="B587" s="696" t="s">
        <v>1919</v>
      </c>
      <c r="C587" s="696">
        <v>89301074</v>
      </c>
      <c r="D587" s="697" t="s">
        <v>3083</v>
      </c>
      <c r="E587" s="698" t="s">
        <v>2092</v>
      </c>
      <c r="F587" s="696" t="s">
        <v>2067</v>
      </c>
      <c r="G587" s="696" t="s">
        <v>2879</v>
      </c>
      <c r="H587" s="696" t="s">
        <v>546</v>
      </c>
      <c r="I587" s="696" t="s">
        <v>2880</v>
      </c>
      <c r="J587" s="696" t="s">
        <v>2881</v>
      </c>
      <c r="K587" s="696" t="s">
        <v>2882</v>
      </c>
      <c r="L587" s="699">
        <v>65.89</v>
      </c>
      <c r="M587" s="699">
        <v>131.78</v>
      </c>
      <c r="N587" s="696">
        <v>2</v>
      </c>
      <c r="O587" s="700">
        <v>1</v>
      </c>
      <c r="P587" s="699">
        <v>65.89</v>
      </c>
      <c r="Q587" s="701">
        <v>0.5</v>
      </c>
      <c r="R587" s="696">
        <v>1</v>
      </c>
      <c r="S587" s="701">
        <v>0.5</v>
      </c>
      <c r="T587" s="700">
        <v>0.5</v>
      </c>
      <c r="U587" s="702">
        <v>0.5</v>
      </c>
    </row>
    <row r="588" spans="1:21" ht="14.4" customHeight="1" x14ac:dyDescent="0.3">
      <c r="A588" s="695">
        <v>7</v>
      </c>
      <c r="B588" s="696" t="s">
        <v>1919</v>
      </c>
      <c r="C588" s="696">
        <v>89301074</v>
      </c>
      <c r="D588" s="697" t="s">
        <v>3083</v>
      </c>
      <c r="E588" s="698" t="s">
        <v>2092</v>
      </c>
      <c r="F588" s="696" t="s">
        <v>2067</v>
      </c>
      <c r="G588" s="696" t="s">
        <v>2879</v>
      </c>
      <c r="H588" s="696" t="s">
        <v>546</v>
      </c>
      <c r="I588" s="696" t="s">
        <v>2962</v>
      </c>
      <c r="J588" s="696" t="s">
        <v>2881</v>
      </c>
      <c r="K588" s="696" t="s">
        <v>2963</v>
      </c>
      <c r="L588" s="699">
        <v>0</v>
      </c>
      <c r="M588" s="699">
        <v>0</v>
      </c>
      <c r="N588" s="696">
        <v>3</v>
      </c>
      <c r="O588" s="700">
        <v>0.5</v>
      </c>
      <c r="P588" s="699"/>
      <c r="Q588" s="701"/>
      <c r="R588" s="696"/>
      <c r="S588" s="701">
        <v>0</v>
      </c>
      <c r="T588" s="700"/>
      <c r="U588" s="702">
        <v>0</v>
      </c>
    </row>
    <row r="589" spans="1:21" ht="14.4" customHeight="1" x14ac:dyDescent="0.3">
      <c r="A589" s="695">
        <v>7</v>
      </c>
      <c r="B589" s="696" t="s">
        <v>1919</v>
      </c>
      <c r="C589" s="696">
        <v>89301074</v>
      </c>
      <c r="D589" s="697" t="s">
        <v>3083</v>
      </c>
      <c r="E589" s="698" t="s">
        <v>2092</v>
      </c>
      <c r="F589" s="696" t="s">
        <v>2067</v>
      </c>
      <c r="G589" s="696" t="s">
        <v>2584</v>
      </c>
      <c r="H589" s="696" t="s">
        <v>546</v>
      </c>
      <c r="I589" s="696" t="s">
        <v>2585</v>
      </c>
      <c r="J589" s="696" t="s">
        <v>2586</v>
      </c>
      <c r="K589" s="696" t="s">
        <v>2587</v>
      </c>
      <c r="L589" s="699">
        <v>64.13</v>
      </c>
      <c r="M589" s="699">
        <v>128.26</v>
      </c>
      <c r="N589" s="696">
        <v>2</v>
      </c>
      <c r="O589" s="700">
        <v>0.5</v>
      </c>
      <c r="P589" s="699"/>
      <c r="Q589" s="701">
        <v>0</v>
      </c>
      <c r="R589" s="696"/>
      <c r="S589" s="701">
        <v>0</v>
      </c>
      <c r="T589" s="700"/>
      <c r="U589" s="702">
        <v>0</v>
      </c>
    </row>
    <row r="590" spans="1:21" ht="14.4" customHeight="1" x14ac:dyDescent="0.3">
      <c r="A590" s="695">
        <v>7</v>
      </c>
      <c r="B590" s="696" t="s">
        <v>1919</v>
      </c>
      <c r="C590" s="696">
        <v>89301074</v>
      </c>
      <c r="D590" s="697" t="s">
        <v>3083</v>
      </c>
      <c r="E590" s="698" t="s">
        <v>2092</v>
      </c>
      <c r="F590" s="696" t="s">
        <v>2067</v>
      </c>
      <c r="G590" s="696" t="s">
        <v>2584</v>
      </c>
      <c r="H590" s="696" t="s">
        <v>546</v>
      </c>
      <c r="I590" s="696" t="s">
        <v>3020</v>
      </c>
      <c r="J590" s="696" t="s">
        <v>3021</v>
      </c>
      <c r="K590" s="696" t="s">
        <v>2587</v>
      </c>
      <c r="L590" s="699">
        <v>64.13</v>
      </c>
      <c r="M590" s="699">
        <v>128.26</v>
      </c>
      <c r="N590" s="696">
        <v>2</v>
      </c>
      <c r="O590" s="700">
        <v>1</v>
      </c>
      <c r="P590" s="699">
        <v>128.26</v>
      </c>
      <c r="Q590" s="701">
        <v>1</v>
      </c>
      <c r="R590" s="696">
        <v>2</v>
      </c>
      <c r="S590" s="701">
        <v>1</v>
      </c>
      <c r="T590" s="700">
        <v>1</v>
      </c>
      <c r="U590" s="702">
        <v>1</v>
      </c>
    </row>
    <row r="591" spans="1:21" ht="14.4" customHeight="1" x14ac:dyDescent="0.3">
      <c r="A591" s="695">
        <v>7</v>
      </c>
      <c r="B591" s="696" t="s">
        <v>1919</v>
      </c>
      <c r="C591" s="696">
        <v>89301074</v>
      </c>
      <c r="D591" s="697" t="s">
        <v>3083</v>
      </c>
      <c r="E591" s="698" t="s">
        <v>2092</v>
      </c>
      <c r="F591" s="696" t="s">
        <v>2067</v>
      </c>
      <c r="G591" s="696" t="s">
        <v>2588</v>
      </c>
      <c r="H591" s="696" t="s">
        <v>1391</v>
      </c>
      <c r="I591" s="696" t="s">
        <v>2589</v>
      </c>
      <c r="J591" s="696" t="s">
        <v>2590</v>
      </c>
      <c r="K591" s="696" t="s">
        <v>2591</v>
      </c>
      <c r="L591" s="699">
        <v>193.26</v>
      </c>
      <c r="M591" s="699">
        <v>3671.9399999999996</v>
      </c>
      <c r="N591" s="696">
        <v>19</v>
      </c>
      <c r="O591" s="700">
        <v>8</v>
      </c>
      <c r="P591" s="699">
        <v>773.04</v>
      </c>
      <c r="Q591" s="701">
        <v>0.2105263157894737</v>
      </c>
      <c r="R591" s="696">
        <v>4</v>
      </c>
      <c r="S591" s="701">
        <v>0.21052631578947367</v>
      </c>
      <c r="T591" s="700">
        <v>1.5</v>
      </c>
      <c r="U591" s="702">
        <v>0.1875</v>
      </c>
    </row>
    <row r="592" spans="1:21" ht="14.4" customHeight="1" x14ac:dyDescent="0.3">
      <c r="A592" s="695">
        <v>7</v>
      </c>
      <c r="B592" s="696" t="s">
        <v>1919</v>
      </c>
      <c r="C592" s="696">
        <v>89301074</v>
      </c>
      <c r="D592" s="697" t="s">
        <v>3083</v>
      </c>
      <c r="E592" s="698" t="s">
        <v>2092</v>
      </c>
      <c r="F592" s="696" t="s">
        <v>2067</v>
      </c>
      <c r="G592" s="696" t="s">
        <v>2596</v>
      </c>
      <c r="H592" s="696" t="s">
        <v>546</v>
      </c>
      <c r="I592" s="696" t="s">
        <v>2883</v>
      </c>
      <c r="J592" s="696" t="s">
        <v>1838</v>
      </c>
      <c r="K592" s="696" t="s">
        <v>2499</v>
      </c>
      <c r="L592" s="699">
        <v>70.02</v>
      </c>
      <c r="M592" s="699">
        <v>210.06</v>
      </c>
      <c r="N592" s="696">
        <v>3</v>
      </c>
      <c r="O592" s="700">
        <v>3</v>
      </c>
      <c r="P592" s="699">
        <v>210.06</v>
      </c>
      <c r="Q592" s="701">
        <v>1</v>
      </c>
      <c r="R592" s="696">
        <v>3</v>
      </c>
      <c r="S592" s="701">
        <v>1</v>
      </c>
      <c r="T592" s="700">
        <v>3</v>
      </c>
      <c r="U592" s="702">
        <v>1</v>
      </c>
    </row>
    <row r="593" spans="1:21" ht="14.4" customHeight="1" x14ac:dyDescent="0.3">
      <c r="A593" s="695">
        <v>7</v>
      </c>
      <c r="B593" s="696" t="s">
        <v>1919</v>
      </c>
      <c r="C593" s="696">
        <v>89301074</v>
      </c>
      <c r="D593" s="697" t="s">
        <v>3083</v>
      </c>
      <c r="E593" s="698" t="s">
        <v>2092</v>
      </c>
      <c r="F593" s="696" t="s">
        <v>2067</v>
      </c>
      <c r="G593" s="696" t="s">
        <v>2293</v>
      </c>
      <c r="H593" s="696" t="s">
        <v>546</v>
      </c>
      <c r="I593" s="696" t="s">
        <v>3022</v>
      </c>
      <c r="J593" s="696" t="s">
        <v>2295</v>
      </c>
      <c r="K593" s="696" t="s">
        <v>2296</v>
      </c>
      <c r="L593" s="699">
        <v>49.92</v>
      </c>
      <c r="M593" s="699">
        <v>49.92</v>
      </c>
      <c r="N593" s="696">
        <v>1</v>
      </c>
      <c r="O593" s="700">
        <v>1</v>
      </c>
      <c r="P593" s="699"/>
      <c r="Q593" s="701">
        <v>0</v>
      </c>
      <c r="R593" s="696"/>
      <c r="S593" s="701">
        <v>0</v>
      </c>
      <c r="T593" s="700"/>
      <c r="U593" s="702">
        <v>0</v>
      </c>
    </row>
    <row r="594" spans="1:21" ht="14.4" customHeight="1" x14ac:dyDescent="0.3">
      <c r="A594" s="695">
        <v>7</v>
      </c>
      <c r="B594" s="696" t="s">
        <v>1919</v>
      </c>
      <c r="C594" s="696">
        <v>89301074</v>
      </c>
      <c r="D594" s="697" t="s">
        <v>3083</v>
      </c>
      <c r="E594" s="698" t="s">
        <v>2092</v>
      </c>
      <c r="F594" s="696" t="s">
        <v>2067</v>
      </c>
      <c r="G594" s="696" t="s">
        <v>2334</v>
      </c>
      <c r="H594" s="696" t="s">
        <v>546</v>
      </c>
      <c r="I594" s="696" t="s">
        <v>3023</v>
      </c>
      <c r="J594" s="696" t="s">
        <v>2339</v>
      </c>
      <c r="K594" s="696" t="s">
        <v>2340</v>
      </c>
      <c r="L594" s="699">
        <v>132.77000000000001</v>
      </c>
      <c r="M594" s="699">
        <v>663.85000000000014</v>
      </c>
      <c r="N594" s="696">
        <v>5</v>
      </c>
      <c r="O594" s="700">
        <v>2</v>
      </c>
      <c r="P594" s="699">
        <v>265.54000000000002</v>
      </c>
      <c r="Q594" s="701">
        <v>0.39999999999999997</v>
      </c>
      <c r="R594" s="696">
        <v>2</v>
      </c>
      <c r="S594" s="701">
        <v>0.4</v>
      </c>
      <c r="T594" s="700">
        <v>1</v>
      </c>
      <c r="U594" s="702">
        <v>0.5</v>
      </c>
    </row>
    <row r="595" spans="1:21" ht="14.4" customHeight="1" x14ac:dyDescent="0.3">
      <c r="A595" s="695">
        <v>7</v>
      </c>
      <c r="B595" s="696" t="s">
        <v>1919</v>
      </c>
      <c r="C595" s="696">
        <v>89301074</v>
      </c>
      <c r="D595" s="697" t="s">
        <v>3083</v>
      </c>
      <c r="E595" s="698" t="s">
        <v>2092</v>
      </c>
      <c r="F595" s="696" t="s">
        <v>2067</v>
      </c>
      <c r="G595" s="696" t="s">
        <v>2334</v>
      </c>
      <c r="H595" s="696" t="s">
        <v>546</v>
      </c>
      <c r="I595" s="696" t="s">
        <v>2768</v>
      </c>
      <c r="J595" s="696" t="s">
        <v>2345</v>
      </c>
      <c r="K595" s="696" t="s">
        <v>2346</v>
      </c>
      <c r="L595" s="699">
        <v>407.64</v>
      </c>
      <c r="M595" s="699">
        <v>815.28</v>
      </c>
      <c r="N595" s="696">
        <v>2</v>
      </c>
      <c r="O595" s="700">
        <v>2</v>
      </c>
      <c r="P595" s="699">
        <v>815.28</v>
      </c>
      <c r="Q595" s="701">
        <v>1</v>
      </c>
      <c r="R595" s="696">
        <v>2</v>
      </c>
      <c r="S595" s="701">
        <v>1</v>
      </c>
      <c r="T595" s="700">
        <v>2</v>
      </c>
      <c r="U595" s="702">
        <v>1</v>
      </c>
    </row>
    <row r="596" spans="1:21" ht="14.4" customHeight="1" x14ac:dyDescent="0.3">
      <c r="A596" s="695">
        <v>7</v>
      </c>
      <c r="B596" s="696" t="s">
        <v>1919</v>
      </c>
      <c r="C596" s="696">
        <v>89301074</v>
      </c>
      <c r="D596" s="697" t="s">
        <v>3083</v>
      </c>
      <c r="E596" s="698" t="s">
        <v>2092</v>
      </c>
      <c r="F596" s="696" t="s">
        <v>2067</v>
      </c>
      <c r="G596" s="696" t="s">
        <v>2334</v>
      </c>
      <c r="H596" s="696" t="s">
        <v>546</v>
      </c>
      <c r="I596" s="696" t="s">
        <v>2335</v>
      </c>
      <c r="J596" s="696" t="s">
        <v>2336</v>
      </c>
      <c r="K596" s="696" t="s">
        <v>2337</v>
      </c>
      <c r="L596" s="699">
        <v>733.54</v>
      </c>
      <c r="M596" s="699">
        <v>4401.24</v>
      </c>
      <c r="N596" s="696">
        <v>6</v>
      </c>
      <c r="O596" s="700">
        <v>1</v>
      </c>
      <c r="P596" s="699">
        <v>4401.24</v>
      </c>
      <c r="Q596" s="701">
        <v>1</v>
      </c>
      <c r="R596" s="696">
        <v>6</v>
      </c>
      <c r="S596" s="701">
        <v>1</v>
      </c>
      <c r="T596" s="700">
        <v>1</v>
      </c>
      <c r="U596" s="702">
        <v>1</v>
      </c>
    </row>
    <row r="597" spans="1:21" ht="14.4" customHeight="1" x14ac:dyDescent="0.3">
      <c r="A597" s="695">
        <v>7</v>
      </c>
      <c r="B597" s="696" t="s">
        <v>1919</v>
      </c>
      <c r="C597" s="696">
        <v>89301074</v>
      </c>
      <c r="D597" s="697" t="s">
        <v>3083</v>
      </c>
      <c r="E597" s="698" t="s">
        <v>2092</v>
      </c>
      <c r="F597" s="696" t="s">
        <v>2067</v>
      </c>
      <c r="G597" s="696" t="s">
        <v>2334</v>
      </c>
      <c r="H597" s="696" t="s">
        <v>546</v>
      </c>
      <c r="I597" s="696" t="s">
        <v>2598</v>
      </c>
      <c r="J597" s="696" t="s">
        <v>2599</v>
      </c>
      <c r="K597" s="696" t="s">
        <v>2307</v>
      </c>
      <c r="L597" s="699">
        <v>57.48</v>
      </c>
      <c r="M597" s="699">
        <v>517.31999999999994</v>
      </c>
      <c r="N597" s="696">
        <v>9</v>
      </c>
      <c r="O597" s="700">
        <v>8</v>
      </c>
      <c r="P597" s="699">
        <v>229.92</v>
      </c>
      <c r="Q597" s="701">
        <v>0.44444444444444448</v>
      </c>
      <c r="R597" s="696">
        <v>4</v>
      </c>
      <c r="S597" s="701">
        <v>0.44444444444444442</v>
      </c>
      <c r="T597" s="700">
        <v>4</v>
      </c>
      <c r="U597" s="702">
        <v>0.5</v>
      </c>
    </row>
    <row r="598" spans="1:21" ht="14.4" customHeight="1" x14ac:dyDescent="0.3">
      <c r="A598" s="695">
        <v>7</v>
      </c>
      <c r="B598" s="696" t="s">
        <v>1919</v>
      </c>
      <c r="C598" s="696">
        <v>89301074</v>
      </c>
      <c r="D598" s="697" t="s">
        <v>3083</v>
      </c>
      <c r="E598" s="698" t="s">
        <v>2092</v>
      </c>
      <c r="F598" s="696" t="s">
        <v>2067</v>
      </c>
      <c r="G598" s="696" t="s">
        <v>2334</v>
      </c>
      <c r="H598" s="696" t="s">
        <v>546</v>
      </c>
      <c r="I598" s="696" t="s">
        <v>2600</v>
      </c>
      <c r="J598" s="696" t="s">
        <v>2601</v>
      </c>
      <c r="K598" s="696" t="s">
        <v>826</v>
      </c>
      <c r="L598" s="699">
        <v>105.85</v>
      </c>
      <c r="M598" s="699">
        <v>740.94999999999993</v>
      </c>
      <c r="N598" s="696">
        <v>7</v>
      </c>
      <c r="O598" s="700">
        <v>5</v>
      </c>
      <c r="P598" s="699">
        <v>317.54999999999995</v>
      </c>
      <c r="Q598" s="701">
        <v>0.42857142857142855</v>
      </c>
      <c r="R598" s="696">
        <v>3</v>
      </c>
      <c r="S598" s="701">
        <v>0.42857142857142855</v>
      </c>
      <c r="T598" s="700">
        <v>2</v>
      </c>
      <c r="U598" s="702">
        <v>0.4</v>
      </c>
    </row>
    <row r="599" spans="1:21" ht="14.4" customHeight="1" x14ac:dyDescent="0.3">
      <c r="A599" s="695">
        <v>7</v>
      </c>
      <c r="B599" s="696" t="s">
        <v>1919</v>
      </c>
      <c r="C599" s="696">
        <v>89301074</v>
      </c>
      <c r="D599" s="697" t="s">
        <v>3083</v>
      </c>
      <c r="E599" s="698" t="s">
        <v>2092</v>
      </c>
      <c r="F599" s="696" t="s">
        <v>2067</v>
      </c>
      <c r="G599" s="696" t="s">
        <v>2334</v>
      </c>
      <c r="H599" s="696" t="s">
        <v>546</v>
      </c>
      <c r="I599" s="696" t="s">
        <v>2338</v>
      </c>
      <c r="J599" s="696" t="s">
        <v>2339</v>
      </c>
      <c r="K599" s="696" t="s">
        <v>2340</v>
      </c>
      <c r="L599" s="699">
        <v>132.77000000000001</v>
      </c>
      <c r="M599" s="699">
        <v>1726.0100000000002</v>
      </c>
      <c r="N599" s="696">
        <v>13</v>
      </c>
      <c r="O599" s="700">
        <v>3</v>
      </c>
      <c r="P599" s="699">
        <v>929.3900000000001</v>
      </c>
      <c r="Q599" s="701">
        <v>0.53846153846153844</v>
      </c>
      <c r="R599" s="696">
        <v>7</v>
      </c>
      <c r="S599" s="701">
        <v>0.53846153846153844</v>
      </c>
      <c r="T599" s="700">
        <v>2</v>
      </c>
      <c r="U599" s="702">
        <v>0.66666666666666663</v>
      </c>
    </row>
    <row r="600" spans="1:21" ht="14.4" customHeight="1" x14ac:dyDescent="0.3">
      <c r="A600" s="695">
        <v>7</v>
      </c>
      <c r="B600" s="696" t="s">
        <v>1919</v>
      </c>
      <c r="C600" s="696">
        <v>89301074</v>
      </c>
      <c r="D600" s="697" t="s">
        <v>3083</v>
      </c>
      <c r="E600" s="698" t="s">
        <v>2092</v>
      </c>
      <c r="F600" s="696" t="s">
        <v>2067</v>
      </c>
      <c r="G600" s="696" t="s">
        <v>2334</v>
      </c>
      <c r="H600" s="696" t="s">
        <v>546</v>
      </c>
      <c r="I600" s="696" t="s">
        <v>2341</v>
      </c>
      <c r="J600" s="696" t="s">
        <v>2342</v>
      </c>
      <c r="K600" s="696" t="s">
        <v>2343</v>
      </c>
      <c r="L600" s="699">
        <v>244.58</v>
      </c>
      <c r="M600" s="699">
        <v>1222.9000000000001</v>
      </c>
      <c r="N600" s="696">
        <v>5</v>
      </c>
      <c r="O600" s="700">
        <v>2</v>
      </c>
      <c r="P600" s="699">
        <v>1222.9000000000001</v>
      </c>
      <c r="Q600" s="701">
        <v>1</v>
      </c>
      <c r="R600" s="696">
        <v>5</v>
      </c>
      <c r="S600" s="701">
        <v>1</v>
      </c>
      <c r="T600" s="700">
        <v>2</v>
      </c>
      <c r="U600" s="702">
        <v>1</v>
      </c>
    </row>
    <row r="601" spans="1:21" ht="14.4" customHeight="1" x14ac:dyDescent="0.3">
      <c r="A601" s="695">
        <v>7</v>
      </c>
      <c r="B601" s="696" t="s">
        <v>1919</v>
      </c>
      <c r="C601" s="696">
        <v>89301074</v>
      </c>
      <c r="D601" s="697" t="s">
        <v>3083</v>
      </c>
      <c r="E601" s="698" t="s">
        <v>2092</v>
      </c>
      <c r="F601" s="696" t="s">
        <v>2067</v>
      </c>
      <c r="G601" s="696" t="s">
        <v>2334</v>
      </c>
      <c r="H601" s="696" t="s">
        <v>546</v>
      </c>
      <c r="I601" s="696" t="s">
        <v>2344</v>
      </c>
      <c r="J601" s="696" t="s">
        <v>2345</v>
      </c>
      <c r="K601" s="696" t="s">
        <v>2346</v>
      </c>
      <c r="L601" s="699">
        <v>407.64</v>
      </c>
      <c r="M601" s="699">
        <v>7337.52</v>
      </c>
      <c r="N601" s="696">
        <v>18</v>
      </c>
      <c r="O601" s="700">
        <v>4</v>
      </c>
      <c r="P601" s="699">
        <v>3261.12</v>
      </c>
      <c r="Q601" s="701">
        <v>0.44444444444444442</v>
      </c>
      <c r="R601" s="696">
        <v>8</v>
      </c>
      <c r="S601" s="701">
        <v>0.44444444444444442</v>
      </c>
      <c r="T601" s="700">
        <v>2</v>
      </c>
      <c r="U601" s="702">
        <v>0.5</v>
      </c>
    </row>
    <row r="602" spans="1:21" ht="14.4" customHeight="1" x14ac:dyDescent="0.3">
      <c r="A602" s="695">
        <v>7</v>
      </c>
      <c r="B602" s="696" t="s">
        <v>1919</v>
      </c>
      <c r="C602" s="696">
        <v>89301074</v>
      </c>
      <c r="D602" s="697" t="s">
        <v>3083</v>
      </c>
      <c r="E602" s="698" t="s">
        <v>2092</v>
      </c>
      <c r="F602" s="696" t="s">
        <v>2067</v>
      </c>
      <c r="G602" s="696" t="s">
        <v>2334</v>
      </c>
      <c r="H602" s="696" t="s">
        <v>546</v>
      </c>
      <c r="I602" s="696" t="s">
        <v>1764</v>
      </c>
      <c r="J602" s="696" t="s">
        <v>1064</v>
      </c>
      <c r="K602" s="696" t="s">
        <v>3024</v>
      </c>
      <c r="L602" s="699">
        <v>55.6</v>
      </c>
      <c r="M602" s="699">
        <v>111.2</v>
      </c>
      <c r="N602" s="696">
        <v>2</v>
      </c>
      <c r="O602" s="700">
        <v>1</v>
      </c>
      <c r="P602" s="699"/>
      <c r="Q602" s="701">
        <v>0</v>
      </c>
      <c r="R602" s="696"/>
      <c r="S602" s="701">
        <v>0</v>
      </c>
      <c r="T602" s="700"/>
      <c r="U602" s="702">
        <v>0</v>
      </c>
    </row>
    <row r="603" spans="1:21" ht="14.4" customHeight="1" x14ac:dyDescent="0.3">
      <c r="A603" s="695">
        <v>7</v>
      </c>
      <c r="B603" s="696" t="s">
        <v>1919</v>
      </c>
      <c r="C603" s="696">
        <v>89301074</v>
      </c>
      <c r="D603" s="697" t="s">
        <v>3083</v>
      </c>
      <c r="E603" s="698" t="s">
        <v>2092</v>
      </c>
      <c r="F603" s="696" t="s">
        <v>2067</v>
      </c>
      <c r="G603" s="696" t="s">
        <v>2448</v>
      </c>
      <c r="H603" s="696" t="s">
        <v>1391</v>
      </c>
      <c r="I603" s="696" t="s">
        <v>2449</v>
      </c>
      <c r="J603" s="696" t="s">
        <v>2450</v>
      </c>
      <c r="K603" s="696" t="s">
        <v>2451</v>
      </c>
      <c r="L603" s="699">
        <v>96.63</v>
      </c>
      <c r="M603" s="699">
        <v>676.41</v>
      </c>
      <c r="N603" s="696">
        <v>7</v>
      </c>
      <c r="O603" s="700">
        <v>2</v>
      </c>
      <c r="P603" s="699">
        <v>676.41</v>
      </c>
      <c r="Q603" s="701">
        <v>1</v>
      </c>
      <c r="R603" s="696">
        <v>7</v>
      </c>
      <c r="S603" s="701">
        <v>1</v>
      </c>
      <c r="T603" s="700">
        <v>2</v>
      </c>
      <c r="U603" s="702">
        <v>1</v>
      </c>
    </row>
    <row r="604" spans="1:21" ht="14.4" customHeight="1" x14ac:dyDescent="0.3">
      <c r="A604" s="695">
        <v>7</v>
      </c>
      <c r="B604" s="696" t="s">
        <v>1919</v>
      </c>
      <c r="C604" s="696">
        <v>89301074</v>
      </c>
      <c r="D604" s="697" t="s">
        <v>3083</v>
      </c>
      <c r="E604" s="698" t="s">
        <v>2092</v>
      </c>
      <c r="F604" s="696" t="s">
        <v>2067</v>
      </c>
      <c r="G604" s="696" t="s">
        <v>2448</v>
      </c>
      <c r="H604" s="696" t="s">
        <v>546</v>
      </c>
      <c r="I604" s="696" t="s">
        <v>2452</v>
      </c>
      <c r="J604" s="696" t="s">
        <v>2450</v>
      </c>
      <c r="K604" s="696" t="s">
        <v>2453</v>
      </c>
      <c r="L604" s="699">
        <v>96.63</v>
      </c>
      <c r="M604" s="699">
        <v>193.26</v>
      </c>
      <c r="N604" s="696">
        <v>2</v>
      </c>
      <c r="O604" s="700">
        <v>1.5</v>
      </c>
      <c r="P604" s="699"/>
      <c r="Q604" s="701">
        <v>0</v>
      </c>
      <c r="R604" s="696"/>
      <c r="S604" s="701">
        <v>0</v>
      </c>
      <c r="T604" s="700"/>
      <c r="U604" s="702">
        <v>0</v>
      </c>
    </row>
    <row r="605" spans="1:21" ht="14.4" customHeight="1" x14ac:dyDescent="0.3">
      <c r="A605" s="695">
        <v>7</v>
      </c>
      <c r="B605" s="696" t="s">
        <v>1919</v>
      </c>
      <c r="C605" s="696">
        <v>89301074</v>
      </c>
      <c r="D605" s="697" t="s">
        <v>3083</v>
      </c>
      <c r="E605" s="698" t="s">
        <v>2092</v>
      </c>
      <c r="F605" s="696" t="s">
        <v>2067</v>
      </c>
      <c r="G605" s="696" t="s">
        <v>2448</v>
      </c>
      <c r="H605" s="696" t="s">
        <v>546</v>
      </c>
      <c r="I605" s="696" t="s">
        <v>2770</v>
      </c>
      <c r="J605" s="696" t="s">
        <v>2771</v>
      </c>
      <c r="K605" s="696" t="s">
        <v>2772</v>
      </c>
      <c r="L605" s="699">
        <v>96.63</v>
      </c>
      <c r="M605" s="699">
        <v>193.26</v>
      </c>
      <c r="N605" s="696">
        <v>2</v>
      </c>
      <c r="O605" s="700">
        <v>1</v>
      </c>
      <c r="P605" s="699">
        <v>193.26</v>
      </c>
      <c r="Q605" s="701">
        <v>1</v>
      </c>
      <c r="R605" s="696">
        <v>2</v>
      </c>
      <c r="S605" s="701">
        <v>1</v>
      </c>
      <c r="T605" s="700">
        <v>1</v>
      </c>
      <c r="U605" s="702">
        <v>1</v>
      </c>
    </row>
    <row r="606" spans="1:21" ht="14.4" customHeight="1" x14ac:dyDescent="0.3">
      <c r="A606" s="695">
        <v>7</v>
      </c>
      <c r="B606" s="696" t="s">
        <v>1919</v>
      </c>
      <c r="C606" s="696">
        <v>89301074</v>
      </c>
      <c r="D606" s="697" t="s">
        <v>3083</v>
      </c>
      <c r="E606" s="698" t="s">
        <v>2092</v>
      </c>
      <c r="F606" s="696" t="s">
        <v>2067</v>
      </c>
      <c r="G606" s="696" t="s">
        <v>2608</v>
      </c>
      <c r="H606" s="696" t="s">
        <v>546</v>
      </c>
      <c r="I606" s="696" t="s">
        <v>2609</v>
      </c>
      <c r="J606" s="696" t="s">
        <v>2610</v>
      </c>
      <c r="K606" s="696" t="s">
        <v>2611</v>
      </c>
      <c r="L606" s="699">
        <v>1753.54</v>
      </c>
      <c r="M606" s="699">
        <v>5260.62</v>
      </c>
      <c r="N606" s="696">
        <v>3</v>
      </c>
      <c r="O606" s="700">
        <v>1</v>
      </c>
      <c r="P606" s="699"/>
      <c r="Q606" s="701">
        <v>0</v>
      </c>
      <c r="R606" s="696"/>
      <c r="S606" s="701">
        <v>0</v>
      </c>
      <c r="T606" s="700"/>
      <c r="U606" s="702">
        <v>0</v>
      </c>
    </row>
    <row r="607" spans="1:21" ht="14.4" customHeight="1" x14ac:dyDescent="0.3">
      <c r="A607" s="695">
        <v>7</v>
      </c>
      <c r="B607" s="696" t="s">
        <v>1919</v>
      </c>
      <c r="C607" s="696">
        <v>89301074</v>
      </c>
      <c r="D607" s="697" t="s">
        <v>3083</v>
      </c>
      <c r="E607" s="698" t="s">
        <v>2092</v>
      </c>
      <c r="F607" s="696" t="s">
        <v>2067</v>
      </c>
      <c r="G607" s="696" t="s">
        <v>2608</v>
      </c>
      <c r="H607" s="696" t="s">
        <v>546</v>
      </c>
      <c r="I607" s="696" t="s">
        <v>2612</v>
      </c>
      <c r="J607" s="696" t="s">
        <v>2610</v>
      </c>
      <c r="K607" s="696" t="s">
        <v>2613</v>
      </c>
      <c r="L607" s="699">
        <v>3507.07</v>
      </c>
      <c r="M607" s="699">
        <v>91183.82</v>
      </c>
      <c r="N607" s="696">
        <v>26</v>
      </c>
      <c r="O607" s="700">
        <v>10</v>
      </c>
      <c r="P607" s="699">
        <v>42084.840000000004</v>
      </c>
      <c r="Q607" s="701">
        <v>0.46153846153846156</v>
      </c>
      <c r="R607" s="696">
        <v>12</v>
      </c>
      <c r="S607" s="701">
        <v>0.46153846153846156</v>
      </c>
      <c r="T607" s="700">
        <v>4</v>
      </c>
      <c r="U607" s="702">
        <v>0.4</v>
      </c>
    </row>
    <row r="608" spans="1:21" ht="14.4" customHeight="1" x14ac:dyDescent="0.3">
      <c r="A608" s="695">
        <v>7</v>
      </c>
      <c r="B608" s="696" t="s">
        <v>1919</v>
      </c>
      <c r="C608" s="696">
        <v>89301074</v>
      </c>
      <c r="D608" s="697" t="s">
        <v>3083</v>
      </c>
      <c r="E608" s="698" t="s">
        <v>2092</v>
      </c>
      <c r="F608" s="696" t="s">
        <v>2067</v>
      </c>
      <c r="G608" s="696" t="s">
        <v>2608</v>
      </c>
      <c r="H608" s="696" t="s">
        <v>546</v>
      </c>
      <c r="I608" s="696" t="s">
        <v>2614</v>
      </c>
      <c r="J608" s="696" t="s">
        <v>2615</v>
      </c>
      <c r="K608" s="696" t="s">
        <v>2616</v>
      </c>
      <c r="L608" s="699">
        <v>474.91</v>
      </c>
      <c r="M608" s="699">
        <v>1424.73</v>
      </c>
      <c r="N608" s="696">
        <v>3</v>
      </c>
      <c r="O608" s="700">
        <v>1</v>
      </c>
      <c r="P608" s="699">
        <v>1424.73</v>
      </c>
      <c r="Q608" s="701">
        <v>1</v>
      </c>
      <c r="R608" s="696">
        <v>3</v>
      </c>
      <c r="S608" s="701">
        <v>1</v>
      </c>
      <c r="T608" s="700">
        <v>1</v>
      </c>
      <c r="U608" s="702">
        <v>1</v>
      </c>
    </row>
    <row r="609" spans="1:21" ht="14.4" customHeight="1" x14ac:dyDescent="0.3">
      <c r="A609" s="695">
        <v>7</v>
      </c>
      <c r="B609" s="696" t="s">
        <v>1919</v>
      </c>
      <c r="C609" s="696">
        <v>89301074</v>
      </c>
      <c r="D609" s="697" t="s">
        <v>3083</v>
      </c>
      <c r="E609" s="698" t="s">
        <v>2092</v>
      </c>
      <c r="F609" s="696" t="s">
        <v>2067</v>
      </c>
      <c r="G609" s="696" t="s">
        <v>2608</v>
      </c>
      <c r="H609" s="696" t="s">
        <v>546</v>
      </c>
      <c r="I609" s="696" t="s">
        <v>2900</v>
      </c>
      <c r="J609" s="696" t="s">
        <v>2615</v>
      </c>
      <c r="K609" s="696" t="s">
        <v>2901</v>
      </c>
      <c r="L609" s="699">
        <v>949.83</v>
      </c>
      <c r="M609" s="699">
        <v>13297.62</v>
      </c>
      <c r="N609" s="696">
        <v>14</v>
      </c>
      <c r="O609" s="700">
        <v>5</v>
      </c>
      <c r="P609" s="699">
        <v>6648.81</v>
      </c>
      <c r="Q609" s="701">
        <v>0.5</v>
      </c>
      <c r="R609" s="696">
        <v>7</v>
      </c>
      <c r="S609" s="701">
        <v>0.5</v>
      </c>
      <c r="T609" s="700">
        <v>3</v>
      </c>
      <c r="U609" s="702">
        <v>0.6</v>
      </c>
    </row>
    <row r="610" spans="1:21" ht="14.4" customHeight="1" x14ac:dyDescent="0.3">
      <c r="A610" s="695">
        <v>7</v>
      </c>
      <c r="B610" s="696" t="s">
        <v>1919</v>
      </c>
      <c r="C610" s="696">
        <v>89301074</v>
      </c>
      <c r="D610" s="697" t="s">
        <v>3083</v>
      </c>
      <c r="E610" s="698" t="s">
        <v>2092</v>
      </c>
      <c r="F610" s="696" t="s">
        <v>2067</v>
      </c>
      <c r="G610" s="696" t="s">
        <v>2608</v>
      </c>
      <c r="H610" s="696" t="s">
        <v>546</v>
      </c>
      <c r="I610" s="696" t="s">
        <v>2972</v>
      </c>
      <c r="J610" s="696" t="s">
        <v>2774</v>
      </c>
      <c r="K610" s="696" t="s">
        <v>2907</v>
      </c>
      <c r="L610" s="699">
        <v>610.23</v>
      </c>
      <c r="M610" s="699">
        <v>610.23</v>
      </c>
      <c r="N610" s="696">
        <v>1</v>
      </c>
      <c r="O610" s="700">
        <v>1</v>
      </c>
      <c r="P610" s="699">
        <v>610.23</v>
      </c>
      <c r="Q610" s="701">
        <v>1</v>
      </c>
      <c r="R610" s="696">
        <v>1</v>
      </c>
      <c r="S610" s="701">
        <v>1</v>
      </c>
      <c r="T610" s="700">
        <v>1</v>
      </c>
      <c r="U610" s="702">
        <v>1</v>
      </c>
    </row>
    <row r="611" spans="1:21" ht="14.4" customHeight="1" x14ac:dyDescent="0.3">
      <c r="A611" s="695">
        <v>7</v>
      </c>
      <c r="B611" s="696" t="s">
        <v>1919</v>
      </c>
      <c r="C611" s="696">
        <v>89301074</v>
      </c>
      <c r="D611" s="697" t="s">
        <v>3083</v>
      </c>
      <c r="E611" s="698" t="s">
        <v>2092</v>
      </c>
      <c r="F611" s="696" t="s">
        <v>2067</v>
      </c>
      <c r="G611" s="696" t="s">
        <v>2608</v>
      </c>
      <c r="H611" s="696" t="s">
        <v>546</v>
      </c>
      <c r="I611" s="696" t="s">
        <v>2617</v>
      </c>
      <c r="J611" s="696" t="s">
        <v>2618</v>
      </c>
      <c r="K611" s="696" t="s">
        <v>2619</v>
      </c>
      <c r="L611" s="699">
        <v>876.77</v>
      </c>
      <c r="M611" s="699">
        <v>14028.32</v>
      </c>
      <c r="N611" s="696">
        <v>16</v>
      </c>
      <c r="O611" s="700">
        <v>5</v>
      </c>
      <c r="P611" s="699">
        <v>7890.93</v>
      </c>
      <c r="Q611" s="701">
        <v>0.5625</v>
      </c>
      <c r="R611" s="696">
        <v>9</v>
      </c>
      <c r="S611" s="701">
        <v>0.5625</v>
      </c>
      <c r="T611" s="700">
        <v>2</v>
      </c>
      <c r="U611" s="702">
        <v>0.4</v>
      </c>
    </row>
    <row r="612" spans="1:21" ht="14.4" customHeight="1" x14ac:dyDescent="0.3">
      <c r="A612" s="695">
        <v>7</v>
      </c>
      <c r="B612" s="696" t="s">
        <v>1919</v>
      </c>
      <c r="C612" s="696">
        <v>89301074</v>
      </c>
      <c r="D612" s="697" t="s">
        <v>3083</v>
      </c>
      <c r="E612" s="698" t="s">
        <v>2092</v>
      </c>
      <c r="F612" s="696" t="s">
        <v>2067</v>
      </c>
      <c r="G612" s="696" t="s">
        <v>2608</v>
      </c>
      <c r="H612" s="696" t="s">
        <v>546</v>
      </c>
      <c r="I612" s="696" t="s">
        <v>2902</v>
      </c>
      <c r="J612" s="696" t="s">
        <v>2618</v>
      </c>
      <c r="K612" s="696" t="s">
        <v>2903</v>
      </c>
      <c r="L612" s="699">
        <v>1753.54</v>
      </c>
      <c r="M612" s="699">
        <v>66634.52</v>
      </c>
      <c r="N612" s="696">
        <v>38</v>
      </c>
      <c r="O612" s="700">
        <v>13</v>
      </c>
      <c r="P612" s="699">
        <v>52606.200000000004</v>
      </c>
      <c r="Q612" s="701">
        <v>0.78947368421052633</v>
      </c>
      <c r="R612" s="696">
        <v>30</v>
      </c>
      <c r="S612" s="701">
        <v>0.78947368421052633</v>
      </c>
      <c r="T612" s="700">
        <v>10</v>
      </c>
      <c r="U612" s="702">
        <v>0.76923076923076927</v>
      </c>
    </row>
    <row r="613" spans="1:21" ht="14.4" customHeight="1" x14ac:dyDescent="0.3">
      <c r="A613" s="695">
        <v>7</v>
      </c>
      <c r="B613" s="696" t="s">
        <v>1919</v>
      </c>
      <c r="C613" s="696">
        <v>89301074</v>
      </c>
      <c r="D613" s="697" t="s">
        <v>3083</v>
      </c>
      <c r="E613" s="698" t="s">
        <v>2092</v>
      </c>
      <c r="F613" s="696" t="s">
        <v>2067</v>
      </c>
      <c r="G613" s="696" t="s">
        <v>2608</v>
      </c>
      <c r="H613" s="696" t="s">
        <v>546</v>
      </c>
      <c r="I613" s="696" t="s">
        <v>2776</v>
      </c>
      <c r="J613" s="696" t="s">
        <v>2777</v>
      </c>
      <c r="K613" s="696" t="s">
        <v>2616</v>
      </c>
      <c r="L613" s="699">
        <v>474.91</v>
      </c>
      <c r="M613" s="699">
        <v>1899.64</v>
      </c>
      <c r="N613" s="696">
        <v>4</v>
      </c>
      <c r="O613" s="700">
        <v>2</v>
      </c>
      <c r="P613" s="699"/>
      <c r="Q613" s="701">
        <v>0</v>
      </c>
      <c r="R613" s="696"/>
      <c r="S613" s="701">
        <v>0</v>
      </c>
      <c r="T613" s="700"/>
      <c r="U613" s="702">
        <v>0</v>
      </c>
    </row>
    <row r="614" spans="1:21" ht="14.4" customHeight="1" x14ac:dyDescent="0.3">
      <c r="A614" s="695">
        <v>7</v>
      </c>
      <c r="B614" s="696" t="s">
        <v>1919</v>
      </c>
      <c r="C614" s="696">
        <v>89301074</v>
      </c>
      <c r="D614" s="697" t="s">
        <v>3083</v>
      </c>
      <c r="E614" s="698" t="s">
        <v>2092</v>
      </c>
      <c r="F614" s="696" t="s">
        <v>2067</v>
      </c>
      <c r="G614" s="696" t="s">
        <v>2608</v>
      </c>
      <c r="H614" s="696" t="s">
        <v>546</v>
      </c>
      <c r="I614" s="696" t="s">
        <v>3025</v>
      </c>
      <c r="J614" s="696" t="s">
        <v>2777</v>
      </c>
      <c r="K614" s="696" t="s">
        <v>2616</v>
      </c>
      <c r="L614" s="699">
        <v>474.91</v>
      </c>
      <c r="M614" s="699">
        <v>1899.64</v>
      </c>
      <c r="N614" s="696">
        <v>4</v>
      </c>
      <c r="O614" s="700">
        <v>2</v>
      </c>
      <c r="P614" s="699">
        <v>474.91</v>
      </c>
      <c r="Q614" s="701">
        <v>0.25</v>
      </c>
      <c r="R614" s="696">
        <v>1</v>
      </c>
      <c r="S614" s="701">
        <v>0.25</v>
      </c>
      <c r="T614" s="700">
        <v>1</v>
      </c>
      <c r="U614" s="702">
        <v>0.5</v>
      </c>
    </row>
    <row r="615" spans="1:21" ht="14.4" customHeight="1" x14ac:dyDescent="0.3">
      <c r="A615" s="695">
        <v>7</v>
      </c>
      <c r="B615" s="696" t="s">
        <v>1919</v>
      </c>
      <c r="C615" s="696">
        <v>89301074</v>
      </c>
      <c r="D615" s="697" t="s">
        <v>3083</v>
      </c>
      <c r="E615" s="698" t="s">
        <v>2092</v>
      </c>
      <c r="F615" s="696" t="s">
        <v>2067</v>
      </c>
      <c r="G615" s="696" t="s">
        <v>2608</v>
      </c>
      <c r="H615" s="696" t="s">
        <v>546</v>
      </c>
      <c r="I615" s="696" t="s">
        <v>2778</v>
      </c>
      <c r="J615" s="696" t="s">
        <v>2779</v>
      </c>
      <c r="K615" s="696" t="s">
        <v>2619</v>
      </c>
      <c r="L615" s="699">
        <v>876.77</v>
      </c>
      <c r="M615" s="699">
        <v>5260.62</v>
      </c>
      <c r="N615" s="696">
        <v>6</v>
      </c>
      <c r="O615" s="700">
        <v>1</v>
      </c>
      <c r="P615" s="699"/>
      <c r="Q615" s="701">
        <v>0</v>
      </c>
      <c r="R615" s="696"/>
      <c r="S615" s="701">
        <v>0</v>
      </c>
      <c r="T615" s="700"/>
      <c r="U615" s="702">
        <v>0</v>
      </c>
    </row>
    <row r="616" spans="1:21" ht="14.4" customHeight="1" x14ac:dyDescent="0.3">
      <c r="A616" s="695">
        <v>7</v>
      </c>
      <c r="B616" s="696" t="s">
        <v>1919</v>
      </c>
      <c r="C616" s="696">
        <v>89301074</v>
      </c>
      <c r="D616" s="697" t="s">
        <v>3083</v>
      </c>
      <c r="E616" s="698" t="s">
        <v>2092</v>
      </c>
      <c r="F616" s="696" t="s">
        <v>2067</v>
      </c>
      <c r="G616" s="696" t="s">
        <v>2608</v>
      </c>
      <c r="H616" s="696" t="s">
        <v>546</v>
      </c>
      <c r="I616" s="696" t="s">
        <v>3026</v>
      </c>
      <c r="J616" s="696" t="s">
        <v>2779</v>
      </c>
      <c r="K616" s="696" t="s">
        <v>2903</v>
      </c>
      <c r="L616" s="699">
        <v>1753.54</v>
      </c>
      <c r="M616" s="699">
        <v>5260.62</v>
      </c>
      <c r="N616" s="696">
        <v>3</v>
      </c>
      <c r="O616" s="700">
        <v>1</v>
      </c>
      <c r="P616" s="699"/>
      <c r="Q616" s="701">
        <v>0</v>
      </c>
      <c r="R616" s="696"/>
      <c r="S616" s="701">
        <v>0</v>
      </c>
      <c r="T616" s="700"/>
      <c r="U616" s="702">
        <v>0</v>
      </c>
    </row>
    <row r="617" spans="1:21" ht="14.4" customHeight="1" x14ac:dyDescent="0.3">
      <c r="A617" s="695">
        <v>7</v>
      </c>
      <c r="B617" s="696" t="s">
        <v>1919</v>
      </c>
      <c r="C617" s="696">
        <v>89301074</v>
      </c>
      <c r="D617" s="697" t="s">
        <v>3083</v>
      </c>
      <c r="E617" s="698" t="s">
        <v>2092</v>
      </c>
      <c r="F617" s="696" t="s">
        <v>2067</v>
      </c>
      <c r="G617" s="696" t="s">
        <v>2608</v>
      </c>
      <c r="H617" s="696" t="s">
        <v>546</v>
      </c>
      <c r="I617" s="696" t="s">
        <v>3027</v>
      </c>
      <c r="J617" s="696" t="s">
        <v>2779</v>
      </c>
      <c r="K617" s="696" t="s">
        <v>2619</v>
      </c>
      <c r="L617" s="699">
        <v>876.77</v>
      </c>
      <c r="M617" s="699">
        <v>9644.4699999999993</v>
      </c>
      <c r="N617" s="696">
        <v>11</v>
      </c>
      <c r="O617" s="700">
        <v>3</v>
      </c>
      <c r="P617" s="699"/>
      <c r="Q617" s="701">
        <v>0</v>
      </c>
      <c r="R617" s="696"/>
      <c r="S617" s="701">
        <v>0</v>
      </c>
      <c r="T617" s="700"/>
      <c r="U617" s="702">
        <v>0</v>
      </c>
    </row>
    <row r="618" spans="1:21" ht="14.4" customHeight="1" x14ac:dyDescent="0.3">
      <c r="A618" s="695">
        <v>7</v>
      </c>
      <c r="B618" s="696" t="s">
        <v>1919</v>
      </c>
      <c r="C618" s="696">
        <v>89301074</v>
      </c>
      <c r="D618" s="697" t="s">
        <v>3083</v>
      </c>
      <c r="E618" s="698" t="s">
        <v>2092</v>
      </c>
      <c r="F618" s="696" t="s">
        <v>2067</v>
      </c>
      <c r="G618" s="696" t="s">
        <v>2608</v>
      </c>
      <c r="H618" s="696" t="s">
        <v>546</v>
      </c>
      <c r="I618" s="696" t="s">
        <v>3028</v>
      </c>
      <c r="J618" s="696" t="s">
        <v>2912</v>
      </c>
      <c r="K618" s="696" t="s">
        <v>2901</v>
      </c>
      <c r="L618" s="699">
        <v>949.83</v>
      </c>
      <c r="M618" s="699">
        <v>1899.66</v>
      </c>
      <c r="N618" s="696">
        <v>2</v>
      </c>
      <c r="O618" s="700">
        <v>1</v>
      </c>
      <c r="P618" s="699">
        <v>1899.66</v>
      </c>
      <c r="Q618" s="701">
        <v>1</v>
      </c>
      <c r="R618" s="696">
        <v>2</v>
      </c>
      <c r="S618" s="701">
        <v>1</v>
      </c>
      <c r="T618" s="700">
        <v>1</v>
      </c>
      <c r="U618" s="702">
        <v>1</v>
      </c>
    </row>
    <row r="619" spans="1:21" ht="14.4" customHeight="1" x14ac:dyDescent="0.3">
      <c r="A619" s="695">
        <v>7</v>
      </c>
      <c r="B619" s="696" t="s">
        <v>1919</v>
      </c>
      <c r="C619" s="696">
        <v>89301074</v>
      </c>
      <c r="D619" s="697" t="s">
        <v>3083</v>
      </c>
      <c r="E619" s="698" t="s">
        <v>2092</v>
      </c>
      <c r="F619" s="696" t="s">
        <v>2067</v>
      </c>
      <c r="G619" s="696" t="s">
        <v>2622</v>
      </c>
      <c r="H619" s="696" t="s">
        <v>546</v>
      </c>
      <c r="I619" s="696" t="s">
        <v>2623</v>
      </c>
      <c r="J619" s="696" t="s">
        <v>2624</v>
      </c>
      <c r="K619" s="696" t="s">
        <v>2625</v>
      </c>
      <c r="L619" s="699">
        <v>1163.02</v>
      </c>
      <c r="M619" s="699">
        <v>5815.1</v>
      </c>
      <c r="N619" s="696">
        <v>5</v>
      </c>
      <c r="O619" s="700">
        <v>3</v>
      </c>
      <c r="P619" s="699">
        <v>5815.1</v>
      </c>
      <c r="Q619" s="701">
        <v>1</v>
      </c>
      <c r="R619" s="696">
        <v>5</v>
      </c>
      <c r="S619" s="701">
        <v>1</v>
      </c>
      <c r="T619" s="700">
        <v>3</v>
      </c>
      <c r="U619" s="702">
        <v>1</v>
      </c>
    </row>
    <row r="620" spans="1:21" ht="14.4" customHeight="1" x14ac:dyDescent="0.3">
      <c r="A620" s="695">
        <v>7</v>
      </c>
      <c r="B620" s="696" t="s">
        <v>1919</v>
      </c>
      <c r="C620" s="696">
        <v>89301074</v>
      </c>
      <c r="D620" s="697" t="s">
        <v>3083</v>
      </c>
      <c r="E620" s="698" t="s">
        <v>2092</v>
      </c>
      <c r="F620" s="696" t="s">
        <v>2067</v>
      </c>
      <c r="G620" s="696" t="s">
        <v>2622</v>
      </c>
      <c r="H620" s="696" t="s">
        <v>546</v>
      </c>
      <c r="I620" s="696" t="s">
        <v>2626</v>
      </c>
      <c r="J620" s="696" t="s">
        <v>2627</v>
      </c>
      <c r="K620" s="696" t="s">
        <v>2628</v>
      </c>
      <c r="L620" s="699">
        <v>2243.6799999999998</v>
      </c>
      <c r="M620" s="699">
        <v>22436.799999999996</v>
      </c>
      <c r="N620" s="696">
        <v>10</v>
      </c>
      <c r="O620" s="700">
        <v>4</v>
      </c>
      <c r="P620" s="699">
        <v>2243.6799999999998</v>
      </c>
      <c r="Q620" s="701">
        <v>0.1</v>
      </c>
      <c r="R620" s="696">
        <v>1</v>
      </c>
      <c r="S620" s="701">
        <v>0.1</v>
      </c>
      <c r="T620" s="700">
        <v>1</v>
      </c>
      <c r="U620" s="702">
        <v>0.25</v>
      </c>
    </row>
    <row r="621" spans="1:21" ht="14.4" customHeight="1" x14ac:dyDescent="0.3">
      <c r="A621" s="695">
        <v>7</v>
      </c>
      <c r="B621" s="696" t="s">
        <v>1919</v>
      </c>
      <c r="C621" s="696">
        <v>89301074</v>
      </c>
      <c r="D621" s="697" t="s">
        <v>3083</v>
      </c>
      <c r="E621" s="698" t="s">
        <v>2092</v>
      </c>
      <c r="F621" s="696" t="s">
        <v>2067</v>
      </c>
      <c r="G621" s="696" t="s">
        <v>2622</v>
      </c>
      <c r="H621" s="696" t="s">
        <v>546</v>
      </c>
      <c r="I621" s="696" t="s">
        <v>2629</v>
      </c>
      <c r="J621" s="696" t="s">
        <v>2630</v>
      </c>
      <c r="K621" s="696" t="s">
        <v>2631</v>
      </c>
      <c r="L621" s="699">
        <v>3858.27</v>
      </c>
      <c r="M621" s="699">
        <v>81023.67</v>
      </c>
      <c r="N621" s="696">
        <v>21</v>
      </c>
      <c r="O621" s="700">
        <v>6</v>
      </c>
      <c r="P621" s="699"/>
      <c r="Q621" s="701">
        <v>0</v>
      </c>
      <c r="R621" s="696"/>
      <c r="S621" s="701">
        <v>0</v>
      </c>
      <c r="T621" s="700"/>
      <c r="U621" s="702">
        <v>0</v>
      </c>
    </row>
    <row r="622" spans="1:21" ht="14.4" customHeight="1" x14ac:dyDescent="0.3">
      <c r="A622" s="695">
        <v>7</v>
      </c>
      <c r="B622" s="696" t="s">
        <v>1919</v>
      </c>
      <c r="C622" s="696">
        <v>89301074</v>
      </c>
      <c r="D622" s="697" t="s">
        <v>3083</v>
      </c>
      <c r="E622" s="698" t="s">
        <v>2092</v>
      </c>
      <c r="F622" s="696" t="s">
        <v>2067</v>
      </c>
      <c r="G622" s="696" t="s">
        <v>2152</v>
      </c>
      <c r="H622" s="696" t="s">
        <v>546</v>
      </c>
      <c r="I622" s="696" t="s">
        <v>3029</v>
      </c>
      <c r="J622" s="696" t="s">
        <v>3030</v>
      </c>
      <c r="K622" s="696" t="s">
        <v>2637</v>
      </c>
      <c r="L622" s="699">
        <v>45.34</v>
      </c>
      <c r="M622" s="699">
        <v>544.08000000000004</v>
      </c>
      <c r="N622" s="696">
        <v>12</v>
      </c>
      <c r="O622" s="700">
        <v>1.5</v>
      </c>
      <c r="P622" s="699"/>
      <c r="Q622" s="701">
        <v>0</v>
      </c>
      <c r="R622" s="696"/>
      <c r="S622" s="701">
        <v>0</v>
      </c>
      <c r="T622" s="700"/>
      <c r="U622" s="702">
        <v>0</v>
      </c>
    </row>
    <row r="623" spans="1:21" ht="14.4" customHeight="1" x14ac:dyDescent="0.3">
      <c r="A623" s="695">
        <v>7</v>
      </c>
      <c r="B623" s="696" t="s">
        <v>1919</v>
      </c>
      <c r="C623" s="696">
        <v>89301074</v>
      </c>
      <c r="D623" s="697" t="s">
        <v>3083</v>
      </c>
      <c r="E623" s="698" t="s">
        <v>2092</v>
      </c>
      <c r="F623" s="696" t="s">
        <v>2067</v>
      </c>
      <c r="G623" s="696" t="s">
        <v>2638</v>
      </c>
      <c r="H623" s="696" t="s">
        <v>546</v>
      </c>
      <c r="I623" s="696" t="s">
        <v>2639</v>
      </c>
      <c r="J623" s="696" t="s">
        <v>2640</v>
      </c>
      <c r="K623" s="696" t="s">
        <v>2641</v>
      </c>
      <c r="L623" s="699">
        <v>22.88</v>
      </c>
      <c r="M623" s="699">
        <v>68.64</v>
      </c>
      <c r="N623" s="696">
        <v>3</v>
      </c>
      <c r="O623" s="700">
        <v>1</v>
      </c>
      <c r="P623" s="699">
        <v>68.64</v>
      </c>
      <c r="Q623" s="701">
        <v>1</v>
      </c>
      <c r="R623" s="696">
        <v>3</v>
      </c>
      <c r="S623" s="701">
        <v>1</v>
      </c>
      <c r="T623" s="700">
        <v>1</v>
      </c>
      <c r="U623" s="702">
        <v>1</v>
      </c>
    </row>
    <row r="624" spans="1:21" ht="14.4" customHeight="1" x14ac:dyDescent="0.3">
      <c r="A624" s="695">
        <v>7</v>
      </c>
      <c r="B624" s="696" t="s">
        <v>1919</v>
      </c>
      <c r="C624" s="696">
        <v>89301074</v>
      </c>
      <c r="D624" s="697" t="s">
        <v>3083</v>
      </c>
      <c r="E624" s="698" t="s">
        <v>2092</v>
      </c>
      <c r="F624" s="696" t="s">
        <v>2067</v>
      </c>
      <c r="G624" s="696" t="s">
        <v>2642</v>
      </c>
      <c r="H624" s="696" t="s">
        <v>1391</v>
      </c>
      <c r="I624" s="696" t="s">
        <v>2643</v>
      </c>
      <c r="J624" s="696" t="s">
        <v>2644</v>
      </c>
      <c r="K624" s="696" t="s">
        <v>2645</v>
      </c>
      <c r="L624" s="699">
        <v>1344.66</v>
      </c>
      <c r="M624" s="699">
        <v>13446.6</v>
      </c>
      <c r="N624" s="696">
        <v>10</v>
      </c>
      <c r="O624" s="700">
        <v>7</v>
      </c>
      <c r="P624" s="699">
        <v>6723.3</v>
      </c>
      <c r="Q624" s="701">
        <v>0.5</v>
      </c>
      <c r="R624" s="696">
        <v>5</v>
      </c>
      <c r="S624" s="701">
        <v>0.5</v>
      </c>
      <c r="T624" s="700">
        <v>2.5</v>
      </c>
      <c r="U624" s="702">
        <v>0.35714285714285715</v>
      </c>
    </row>
    <row r="625" spans="1:21" ht="14.4" customHeight="1" x14ac:dyDescent="0.3">
      <c r="A625" s="695">
        <v>7</v>
      </c>
      <c r="B625" s="696" t="s">
        <v>1919</v>
      </c>
      <c r="C625" s="696">
        <v>89301074</v>
      </c>
      <c r="D625" s="697" t="s">
        <v>3083</v>
      </c>
      <c r="E625" s="698" t="s">
        <v>2092</v>
      </c>
      <c r="F625" s="696" t="s">
        <v>2067</v>
      </c>
      <c r="G625" s="696" t="s">
        <v>2642</v>
      </c>
      <c r="H625" s="696" t="s">
        <v>1391</v>
      </c>
      <c r="I625" s="696" t="s">
        <v>2646</v>
      </c>
      <c r="J625" s="696" t="s">
        <v>2647</v>
      </c>
      <c r="K625" s="696" t="s">
        <v>2648</v>
      </c>
      <c r="L625" s="699">
        <v>1793.46</v>
      </c>
      <c r="M625" s="699">
        <v>37662.659999999996</v>
      </c>
      <c r="N625" s="696">
        <v>21</v>
      </c>
      <c r="O625" s="700">
        <v>7</v>
      </c>
      <c r="P625" s="699">
        <v>10760.759999999998</v>
      </c>
      <c r="Q625" s="701">
        <v>0.2857142857142857</v>
      </c>
      <c r="R625" s="696">
        <v>6</v>
      </c>
      <c r="S625" s="701">
        <v>0.2857142857142857</v>
      </c>
      <c r="T625" s="700">
        <v>3.5</v>
      </c>
      <c r="U625" s="702">
        <v>0.5</v>
      </c>
    </row>
    <row r="626" spans="1:21" ht="14.4" customHeight="1" x14ac:dyDescent="0.3">
      <c r="A626" s="695">
        <v>7</v>
      </c>
      <c r="B626" s="696" t="s">
        <v>1919</v>
      </c>
      <c r="C626" s="696">
        <v>89301074</v>
      </c>
      <c r="D626" s="697" t="s">
        <v>3083</v>
      </c>
      <c r="E626" s="698" t="s">
        <v>2092</v>
      </c>
      <c r="F626" s="696" t="s">
        <v>2067</v>
      </c>
      <c r="G626" s="696" t="s">
        <v>3031</v>
      </c>
      <c r="H626" s="696" t="s">
        <v>546</v>
      </c>
      <c r="I626" s="696" t="s">
        <v>3032</v>
      </c>
      <c r="J626" s="696" t="s">
        <v>3033</v>
      </c>
      <c r="K626" s="696" t="s">
        <v>2063</v>
      </c>
      <c r="L626" s="699">
        <v>94.8</v>
      </c>
      <c r="M626" s="699">
        <v>94.8</v>
      </c>
      <c r="N626" s="696">
        <v>1</v>
      </c>
      <c r="O626" s="700">
        <v>1</v>
      </c>
      <c r="P626" s="699">
        <v>94.8</v>
      </c>
      <c r="Q626" s="701">
        <v>1</v>
      </c>
      <c r="R626" s="696">
        <v>1</v>
      </c>
      <c r="S626" s="701">
        <v>1</v>
      </c>
      <c r="T626" s="700">
        <v>1</v>
      </c>
      <c r="U626" s="702">
        <v>1</v>
      </c>
    </row>
    <row r="627" spans="1:21" ht="14.4" customHeight="1" x14ac:dyDescent="0.3">
      <c r="A627" s="695">
        <v>7</v>
      </c>
      <c r="B627" s="696" t="s">
        <v>1919</v>
      </c>
      <c r="C627" s="696">
        <v>89301074</v>
      </c>
      <c r="D627" s="697" t="s">
        <v>3083</v>
      </c>
      <c r="E627" s="698" t="s">
        <v>2092</v>
      </c>
      <c r="F627" s="696" t="s">
        <v>2067</v>
      </c>
      <c r="G627" s="696" t="s">
        <v>2302</v>
      </c>
      <c r="H627" s="696" t="s">
        <v>546</v>
      </c>
      <c r="I627" s="696" t="s">
        <v>734</v>
      </c>
      <c r="J627" s="696" t="s">
        <v>2303</v>
      </c>
      <c r="K627" s="696" t="s">
        <v>2304</v>
      </c>
      <c r="L627" s="699">
        <v>0</v>
      </c>
      <c r="M627" s="699">
        <v>0</v>
      </c>
      <c r="N627" s="696">
        <v>3</v>
      </c>
      <c r="O627" s="700">
        <v>1</v>
      </c>
      <c r="P627" s="699">
        <v>0</v>
      </c>
      <c r="Q627" s="701"/>
      <c r="R627" s="696">
        <v>3</v>
      </c>
      <c r="S627" s="701">
        <v>1</v>
      </c>
      <c r="T627" s="700">
        <v>1</v>
      </c>
      <c r="U627" s="702">
        <v>1</v>
      </c>
    </row>
    <row r="628" spans="1:21" ht="14.4" customHeight="1" x14ac:dyDescent="0.3">
      <c r="A628" s="695">
        <v>7</v>
      </c>
      <c r="B628" s="696" t="s">
        <v>1919</v>
      </c>
      <c r="C628" s="696">
        <v>89301074</v>
      </c>
      <c r="D628" s="697" t="s">
        <v>3083</v>
      </c>
      <c r="E628" s="698" t="s">
        <v>2092</v>
      </c>
      <c r="F628" s="696" t="s">
        <v>2067</v>
      </c>
      <c r="G628" s="696" t="s">
        <v>2186</v>
      </c>
      <c r="H628" s="696" t="s">
        <v>546</v>
      </c>
      <c r="I628" s="696" t="s">
        <v>3034</v>
      </c>
      <c r="J628" s="696" t="s">
        <v>3035</v>
      </c>
      <c r="K628" s="696" t="s">
        <v>3036</v>
      </c>
      <c r="L628" s="699">
        <v>126.26</v>
      </c>
      <c r="M628" s="699">
        <v>378.78000000000003</v>
      </c>
      <c r="N628" s="696">
        <v>3</v>
      </c>
      <c r="O628" s="700">
        <v>1</v>
      </c>
      <c r="P628" s="699"/>
      <c r="Q628" s="701">
        <v>0</v>
      </c>
      <c r="R628" s="696"/>
      <c r="S628" s="701">
        <v>0</v>
      </c>
      <c r="T628" s="700"/>
      <c r="U628" s="702">
        <v>0</v>
      </c>
    </row>
    <row r="629" spans="1:21" ht="14.4" customHeight="1" x14ac:dyDescent="0.3">
      <c r="A629" s="695">
        <v>7</v>
      </c>
      <c r="B629" s="696" t="s">
        <v>1919</v>
      </c>
      <c r="C629" s="696">
        <v>89301074</v>
      </c>
      <c r="D629" s="697" t="s">
        <v>3083</v>
      </c>
      <c r="E629" s="698" t="s">
        <v>2092</v>
      </c>
      <c r="F629" s="696" t="s">
        <v>2067</v>
      </c>
      <c r="G629" s="696" t="s">
        <v>2186</v>
      </c>
      <c r="H629" s="696" t="s">
        <v>1391</v>
      </c>
      <c r="I629" s="696" t="s">
        <v>3037</v>
      </c>
      <c r="J629" s="696" t="s">
        <v>3038</v>
      </c>
      <c r="K629" s="696" t="s">
        <v>2189</v>
      </c>
      <c r="L629" s="699">
        <v>0</v>
      </c>
      <c r="M629" s="699">
        <v>0</v>
      </c>
      <c r="N629" s="696">
        <v>2</v>
      </c>
      <c r="O629" s="700">
        <v>0.5</v>
      </c>
      <c r="P629" s="699">
        <v>0</v>
      </c>
      <c r="Q629" s="701"/>
      <c r="R629" s="696">
        <v>2</v>
      </c>
      <c r="S629" s="701">
        <v>1</v>
      </c>
      <c r="T629" s="700">
        <v>0.5</v>
      </c>
      <c r="U629" s="702">
        <v>1</v>
      </c>
    </row>
    <row r="630" spans="1:21" ht="14.4" customHeight="1" x14ac:dyDescent="0.3">
      <c r="A630" s="695">
        <v>7</v>
      </c>
      <c r="B630" s="696" t="s">
        <v>1919</v>
      </c>
      <c r="C630" s="696">
        <v>89301074</v>
      </c>
      <c r="D630" s="697" t="s">
        <v>3083</v>
      </c>
      <c r="E630" s="698" t="s">
        <v>2092</v>
      </c>
      <c r="F630" s="696" t="s">
        <v>2067</v>
      </c>
      <c r="G630" s="696" t="s">
        <v>2186</v>
      </c>
      <c r="H630" s="696" t="s">
        <v>546</v>
      </c>
      <c r="I630" s="696" t="s">
        <v>2921</v>
      </c>
      <c r="J630" s="696" t="s">
        <v>2191</v>
      </c>
      <c r="K630" s="696" t="s">
        <v>2922</v>
      </c>
      <c r="L630" s="699">
        <v>0</v>
      </c>
      <c r="M630" s="699">
        <v>0</v>
      </c>
      <c r="N630" s="696">
        <v>1</v>
      </c>
      <c r="O630" s="700">
        <v>1</v>
      </c>
      <c r="P630" s="699">
        <v>0</v>
      </c>
      <c r="Q630" s="701"/>
      <c r="R630" s="696">
        <v>1</v>
      </c>
      <c r="S630" s="701">
        <v>1</v>
      </c>
      <c r="T630" s="700">
        <v>1</v>
      </c>
      <c r="U630" s="702">
        <v>1</v>
      </c>
    </row>
    <row r="631" spans="1:21" ht="14.4" customHeight="1" x14ac:dyDescent="0.3">
      <c r="A631" s="695">
        <v>7</v>
      </c>
      <c r="B631" s="696" t="s">
        <v>1919</v>
      </c>
      <c r="C631" s="696">
        <v>89301074</v>
      </c>
      <c r="D631" s="697" t="s">
        <v>3083</v>
      </c>
      <c r="E631" s="698" t="s">
        <v>2092</v>
      </c>
      <c r="F631" s="696" t="s">
        <v>2067</v>
      </c>
      <c r="G631" s="696" t="s">
        <v>2347</v>
      </c>
      <c r="H631" s="696" t="s">
        <v>546</v>
      </c>
      <c r="I631" s="696" t="s">
        <v>3039</v>
      </c>
      <c r="J631" s="696" t="s">
        <v>2653</v>
      </c>
      <c r="K631" s="696" t="s">
        <v>3040</v>
      </c>
      <c r="L631" s="699">
        <v>0</v>
      </c>
      <c r="M631" s="699">
        <v>0</v>
      </c>
      <c r="N631" s="696">
        <v>1</v>
      </c>
      <c r="O631" s="700">
        <v>1</v>
      </c>
      <c r="P631" s="699">
        <v>0</v>
      </c>
      <c r="Q631" s="701"/>
      <c r="R631" s="696">
        <v>1</v>
      </c>
      <c r="S631" s="701">
        <v>1</v>
      </c>
      <c r="T631" s="700">
        <v>1</v>
      </c>
      <c r="U631" s="702">
        <v>1</v>
      </c>
    </row>
    <row r="632" spans="1:21" ht="14.4" customHeight="1" x14ac:dyDescent="0.3">
      <c r="A632" s="695">
        <v>7</v>
      </c>
      <c r="B632" s="696" t="s">
        <v>1919</v>
      </c>
      <c r="C632" s="696">
        <v>89301074</v>
      </c>
      <c r="D632" s="697" t="s">
        <v>3083</v>
      </c>
      <c r="E632" s="698" t="s">
        <v>2092</v>
      </c>
      <c r="F632" s="696" t="s">
        <v>2067</v>
      </c>
      <c r="G632" s="696" t="s">
        <v>2347</v>
      </c>
      <c r="H632" s="696" t="s">
        <v>546</v>
      </c>
      <c r="I632" s="696" t="s">
        <v>3041</v>
      </c>
      <c r="J632" s="696" t="s">
        <v>3042</v>
      </c>
      <c r="K632" s="696" t="s">
        <v>3043</v>
      </c>
      <c r="L632" s="699">
        <v>610.23</v>
      </c>
      <c r="M632" s="699">
        <v>1220.46</v>
      </c>
      <c r="N632" s="696">
        <v>2</v>
      </c>
      <c r="O632" s="700">
        <v>2</v>
      </c>
      <c r="P632" s="699">
        <v>610.23</v>
      </c>
      <c r="Q632" s="701">
        <v>0.5</v>
      </c>
      <c r="R632" s="696">
        <v>1</v>
      </c>
      <c r="S632" s="701">
        <v>0.5</v>
      </c>
      <c r="T632" s="700">
        <v>1</v>
      </c>
      <c r="U632" s="702">
        <v>0.5</v>
      </c>
    </row>
    <row r="633" spans="1:21" ht="14.4" customHeight="1" x14ac:dyDescent="0.3">
      <c r="A633" s="695">
        <v>7</v>
      </c>
      <c r="B633" s="696" t="s">
        <v>1919</v>
      </c>
      <c r="C633" s="696">
        <v>89301074</v>
      </c>
      <c r="D633" s="697" t="s">
        <v>3083</v>
      </c>
      <c r="E633" s="698" t="s">
        <v>2092</v>
      </c>
      <c r="F633" s="696" t="s">
        <v>2067</v>
      </c>
      <c r="G633" s="696" t="s">
        <v>2347</v>
      </c>
      <c r="H633" s="696" t="s">
        <v>546</v>
      </c>
      <c r="I633" s="696" t="s">
        <v>3044</v>
      </c>
      <c r="J633" s="696" t="s">
        <v>3045</v>
      </c>
      <c r="K633" s="696" t="s">
        <v>3046</v>
      </c>
      <c r="L633" s="699">
        <v>949.83</v>
      </c>
      <c r="M633" s="699">
        <v>3799.32</v>
      </c>
      <c r="N633" s="696">
        <v>4</v>
      </c>
      <c r="O633" s="700">
        <v>2</v>
      </c>
      <c r="P633" s="699">
        <v>949.83</v>
      </c>
      <c r="Q633" s="701">
        <v>0.25</v>
      </c>
      <c r="R633" s="696">
        <v>1</v>
      </c>
      <c r="S633" s="701">
        <v>0.25</v>
      </c>
      <c r="T633" s="700">
        <v>1</v>
      </c>
      <c r="U633" s="702">
        <v>0.5</v>
      </c>
    </row>
    <row r="634" spans="1:21" ht="14.4" customHeight="1" x14ac:dyDescent="0.3">
      <c r="A634" s="695">
        <v>7</v>
      </c>
      <c r="B634" s="696" t="s">
        <v>1919</v>
      </c>
      <c r="C634" s="696">
        <v>89301074</v>
      </c>
      <c r="D634" s="697" t="s">
        <v>3083</v>
      </c>
      <c r="E634" s="698" t="s">
        <v>2092</v>
      </c>
      <c r="F634" s="696" t="s">
        <v>2067</v>
      </c>
      <c r="G634" s="696" t="s">
        <v>2347</v>
      </c>
      <c r="H634" s="696" t="s">
        <v>546</v>
      </c>
      <c r="I634" s="696" t="s">
        <v>2791</v>
      </c>
      <c r="J634" s="696" t="s">
        <v>2656</v>
      </c>
      <c r="K634" s="696" t="s">
        <v>2792</v>
      </c>
      <c r="L634" s="699">
        <v>1315.15</v>
      </c>
      <c r="M634" s="699">
        <v>3945.4500000000003</v>
      </c>
      <c r="N634" s="696">
        <v>3</v>
      </c>
      <c r="O634" s="700">
        <v>3</v>
      </c>
      <c r="P634" s="699">
        <v>3945.4500000000003</v>
      </c>
      <c r="Q634" s="701">
        <v>1</v>
      </c>
      <c r="R634" s="696">
        <v>3</v>
      </c>
      <c r="S634" s="701">
        <v>1</v>
      </c>
      <c r="T634" s="700">
        <v>3</v>
      </c>
      <c r="U634" s="702">
        <v>1</v>
      </c>
    </row>
    <row r="635" spans="1:21" ht="14.4" customHeight="1" x14ac:dyDescent="0.3">
      <c r="A635" s="695">
        <v>7</v>
      </c>
      <c r="B635" s="696" t="s">
        <v>1919</v>
      </c>
      <c r="C635" s="696">
        <v>89301074</v>
      </c>
      <c r="D635" s="697" t="s">
        <v>3083</v>
      </c>
      <c r="E635" s="698" t="s">
        <v>2092</v>
      </c>
      <c r="F635" s="696" t="s">
        <v>2067</v>
      </c>
      <c r="G635" s="696" t="s">
        <v>2347</v>
      </c>
      <c r="H635" s="696" t="s">
        <v>546</v>
      </c>
      <c r="I635" s="696" t="s">
        <v>2348</v>
      </c>
      <c r="J635" s="696" t="s">
        <v>2349</v>
      </c>
      <c r="K635" s="696" t="s">
        <v>2350</v>
      </c>
      <c r="L635" s="699">
        <v>1753.54</v>
      </c>
      <c r="M635" s="699">
        <v>10521.24</v>
      </c>
      <c r="N635" s="696">
        <v>6</v>
      </c>
      <c r="O635" s="700">
        <v>6</v>
      </c>
      <c r="P635" s="699">
        <v>5260.62</v>
      </c>
      <c r="Q635" s="701">
        <v>0.5</v>
      </c>
      <c r="R635" s="696">
        <v>3</v>
      </c>
      <c r="S635" s="701">
        <v>0.5</v>
      </c>
      <c r="T635" s="700">
        <v>3</v>
      </c>
      <c r="U635" s="702">
        <v>0.5</v>
      </c>
    </row>
    <row r="636" spans="1:21" ht="14.4" customHeight="1" x14ac:dyDescent="0.3">
      <c r="A636" s="695">
        <v>7</v>
      </c>
      <c r="B636" s="696" t="s">
        <v>1919</v>
      </c>
      <c r="C636" s="696">
        <v>89301074</v>
      </c>
      <c r="D636" s="697" t="s">
        <v>3083</v>
      </c>
      <c r="E636" s="698" t="s">
        <v>2092</v>
      </c>
      <c r="F636" s="696" t="s">
        <v>2067</v>
      </c>
      <c r="G636" s="696" t="s">
        <v>2347</v>
      </c>
      <c r="H636" s="696" t="s">
        <v>546</v>
      </c>
      <c r="I636" s="696" t="s">
        <v>3047</v>
      </c>
      <c r="J636" s="696" t="s">
        <v>3042</v>
      </c>
      <c r="K636" s="696" t="s">
        <v>3043</v>
      </c>
      <c r="L636" s="699">
        <v>610.23</v>
      </c>
      <c r="M636" s="699">
        <v>6712.5300000000007</v>
      </c>
      <c r="N636" s="696">
        <v>11</v>
      </c>
      <c r="O636" s="700">
        <v>5</v>
      </c>
      <c r="P636" s="699">
        <v>4881.84</v>
      </c>
      <c r="Q636" s="701">
        <v>0.72727272727272718</v>
      </c>
      <c r="R636" s="696">
        <v>8</v>
      </c>
      <c r="S636" s="701">
        <v>0.72727272727272729</v>
      </c>
      <c r="T636" s="700">
        <v>4</v>
      </c>
      <c r="U636" s="702">
        <v>0.8</v>
      </c>
    </row>
    <row r="637" spans="1:21" ht="14.4" customHeight="1" x14ac:dyDescent="0.3">
      <c r="A637" s="695">
        <v>7</v>
      </c>
      <c r="B637" s="696" t="s">
        <v>1919</v>
      </c>
      <c r="C637" s="696">
        <v>89301074</v>
      </c>
      <c r="D637" s="697" t="s">
        <v>3083</v>
      </c>
      <c r="E637" s="698" t="s">
        <v>2092</v>
      </c>
      <c r="F637" s="696" t="s">
        <v>2067</v>
      </c>
      <c r="G637" s="696" t="s">
        <v>2347</v>
      </c>
      <c r="H637" s="696" t="s">
        <v>546</v>
      </c>
      <c r="I637" s="696" t="s">
        <v>3048</v>
      </c>
      <c r="J637" s="696" t="s">
        <v>3045</v>
      </c>
      <c r="K637" s="696" t="s">
        <v>3046</v>
      </c>
      <c r="L637" s="699">
        <v>949.83</v>
      </c>
      <c r="M637" s="699">
        <v>4749.1500000000005</v>
      </c>
      <c r="N637" s="696">
        <v>5</v>
      </c>
      <c r="O637" s="700">
        <v>5</v>
      </c>
      <c r="P637" s="699"/>
      <c r="Q637" s="701">
        <v>0</v>
      </c>
      <c r="R637" s="696"/>
      <c r="S637" s="701">
        <v>0</v>
      </c>
      <c r="T637" s="700"/>
      <c r="U637" s="702">
        <v>0</v>
      </c>
    </row>
    <row r="638" spans="1:21" ht="14.4" customHeight="1" x14ac:dyDescent="0.3">
      <c r="A638" s="695">
        <v>7</v>
      </c>
      <c r="B638" s="696" t="s">
        <v>1919</v>
      </c>
      <c r="C638" s="696">
        <v>89301074</v>
      </c>
      <c r="D638" s="697" t="s">
        <v>3083</v>
      </c>
      <c r="E638" s="698" t="s">
        <v>2092</v>
      </c>
      <c r="F638" s="696" t="s">
        <v>2067</v>
      </c>
      <c r="G638" s="696" t="s">
        <v>2347</v>
      </c>
      <c r="H638" s="696" t="s">
        <v>546</v>
      </c>
      <c r="I638" s="696" t="s">
        <v>3049</v>
      </c>
      <c r="J638" s="696" t="s">
        <v>2349</v>
      </c>
      <c r="K638" s="696" t="s">
        <v>2350</v>
      </c>
      <c r="L638" s="699">
        <v>1753.54</v>
      </c>
      <c r="M638" s="699">
        <v>1753.54</v>
      </c>
      <c r="N638" s="696">
        <v>1</v>
      </c>
      <c r="O638" s="700">
        <v>1</v>
      </c>
      <c r="P638" s="699">
        <v>1753.54</v>
      </c>
      <c r="Q638" s="701">
        <v>1</v>
      </c>
      <c r="R638" s="696">
        <v>1</v>
      </c>
      <c r="S638" s="701">
        <v>1</v>
      </c>
      <c r="T638" s="700">
        <v>1</v>
      </c>
      <c r="U638" s="702">
        <v>1</v>
      </c>
    </row>
    <row r="639" spans="1:21" ht="14.4" customHeight="1" x14ac:dyDescent="0.3">
      <c r="A639" s="695">
        <v>7</v>
      </c>
      <c r="B639" s="696" t="s">
        <v>1919</v>
      </c>
      <c r="C639" s="696">
        <v>89301074</v>
      </c>
      <c r="D639" s="697" t="s">
        <v>3083</v>
      </c>
      <c r="E639" s="698" t="s">
        <v>2092</v>
      </c>
      <c r="F639" s="696" t="s">
        <v>2067</v>
      </c>
      <c r="G639" s="696" t="s">
        <v>2347</v>
      </c>
      <c r="H639" s="696" t="s">
        <v>546</v>
      </c>
      <c r="I639" s="696" t="s">
        <v>3050</v>
      </c>
      <c r="J639" s="696" t="s">
        <v>3051</v>
      </c>
      <c r="K639" s="696" t="s">
        <v>3052</v>
      </c>
      <c r="L639" s="699">
        <v>2191.92</v>
      </c>
      <c r="M639" s="699">
        <v>2191.92</v>
      </c>
      <c r="N639" s="696">
        <v>1</v>
      </c>
      <c r="O639" s="700">
        <v>1</v>
      </c>
      <c r="P639" s="699"/>
      <c r="Q639" s="701">
        <v>0</v>
      </c>
      <c r="R639" s="696"/>
      <c r="S639" s="701">
        <v>0</v>
      </c>
      <c r="T639" s="700"/>
      <c r="U639" s="702">
        <v>0</v>
      </c>
    </row>
    <row r="640" spans="1:21" ht="14.4" customHeight="1" x14ac:dyDescent="0.3">
      <c r="A640" s="695">
        <v>7</v>
      </c>
      <c r="B640" s="696" t="s">
        <v>1919</v>
      </c>
      <c r="C640" s="696">
        <v>89301074</v>
      </c>
      <c r="D640" s="697" t="s">
        <v>3083</v>
      </c>
      <c r="E640" s="698" t="s">
        <v>2092</v>
      </c>
      <c r="F640" s="696" t="s">
        <v>2067</v>
      </c>
      <c r="G640" s="696" t="s">
        <v>2347</v>
      </c>
      <c r="H640" s="696" t="s">
        <v>546</v>
      </c>
      <c r="I640" s="696" t="s">
        <v>3053</v>
      </c>
      <c r="J640" s="696" t="s">
        <v>2653</v>
      </c>
      <c r="K640" s="696" t="s">
        <v>2654</v>
      </c>
      <c r="L640" s="699">
        <v>0</v>
      </c>
      <c r="M640" s="699">
        <v>0</v>
      </c>
      <c r="N640" s="696">
        <v>1</v>
      </c>
      <c r="O640" s="700">
        <v>1</v>
      </c>
      <c r="P640" s="699">
        <v>0</v>
      </c>
      <c r="Q640" s="701"/>
      <c r="R640" s="696">
        <v>1</v>
      </c>
      <c r="S640" s="701">
        <v>1</v>
      </c>
      <c r="T640" s="700">
        <v>1</v>
      </c>
      <c r="U640" s="702">
        <v>1</v>
      </c>
    </row>
    <row r="641" spans="1:21" ht="14.4" customHeight="1" x14ac:dyDescent="0.3">
      <c r="A641" s="695">
        <v>7</v>
      </c>
      <c r="B641" s="696" t="s">
        <v>1919</v>
      </c>
      <c r="C641" s="696">
        <v>89301074</v>
      </c>
      <c r="D641" s="697" t="s">
        <v>3083</v>
      </c>
      <c r="E641" s="698" t="s">
        <v>2092</v>
      </c>
      <c r="F641" s="696" t="s">
        <v>2067</v>
      </c>
      <c r="G641" s="696" t="s">
        <v>2347</v>
      </c>
      <c r="H641" s="696" t="s">
        <v>546</v>
      </c>
      <c r="I641" s="696" t="s">
        <v>2926</v>
      </c>
      <c r="J641" s="696" t="s">
        <v>2659</v>
      </c>
      <c r="K641" s="696" t="s">
        <v>2494</v>
      </c>
      <c r="L641" s="699">
        <v>0</v>
      </c>
      <c r="M641" s="699">
        <v>0</v>
      </c>
      <c r="N641" s="696">
        <v>2</v>
      </c>
      <c r="O641" s="700">
        <v>1</v>
      </c>
      <c r="P641" s="699"/>
      <c r="Q641" s="701"/>
      <c r="R641" s="696"/>
      <c r="S641" s="701">
        <v>0</v>
      </c>
      <c r="T641" s="700"/>
      <c r="U641" s="702">
        <v>0</v>
      </c>
    </row>
    <row r="642" spans="1:21" ht="14.4" customHeight="1" x14ac:dyDescent="0.3">
      <c r="A642" s="695">
        <v>7</v>
      </c>
      <c r="B642" s="696" t="s">
        <v>1919</v>
      </c>
      <c r="C642" s="696">
        <v>89301074</v>
      </c>
      <c r="D642" s="697" t="s">
        <v>3083</v>
      </c>
      <c r="E642" s="698" t="s">
        <v>2092</v>
      </c>
      <c r="F642" s="696" t="s">
        <v>2067</v>
      </c>
      <c r="G642" s="696" t="s">
        <v>2347</v>
      </c>
      <c r="H642" s="696" t="s">
        <v>546</v>
      </c>
      <c r="I642" s="696" t="s">
        <v>2927</v>
      </c>
      <c r="J642" s="696" t="s">
        <v>2349</v>
      </c>
      <c r="K642" s="696" t="s">
        <v>2928</v>
      </c>
      <c r="L642" s="699">
        <v>0</v>
      </c>
      <c r="M642" s="699">
        <v>0</v>
      </c>
      <c r="N642" s="696">
        <v>3</v>
      </c>
      <c r="O642" s="700">
        <v>3</v>
      </c>
      <c r="P642" s="699">
        <v>0</v>
      </c>
      <c r="Q642" s="701"/>
      <c r="R642" s="696">
        <v>1</v>
      </c>
      <c r="S642" s="701">
        <v>0.33333333333333331</v>
      </c>
      <c r="T642" s="700">
        <v>1</v>
      </c>
      <c r="U642" s="702">
        <v>0.33333333333333331</v>
      </c>
    </row>
    <row r="643" spans="1:21" ht="14.4" customHeight="1" x14ac:dyDescent="0.3">
      <c r="A643" s="695">
        <v>7</v>
      </c>
      <c r="B643" s="696" t="s">
        <v>1919</v>
      </c>
      <c r="C643" s="696">
        <v>89301074</v>
      </c>
      <c r="D643" s="697" t="s">
        <v>3083</v>
      </c>
      <c r="E643" s="698" t="s">
        <v>2092</v>
      </c>
      <c r="F643" s="696" t="s">
        <v>2067</v>
      </c>
      <c r="G643" s="696" t="s">
        <v>2347</v>
      </c>
      <c r="H643" s="696" t="s">
        <v>546</v>
      </c>
      <c r="I643" s="696" t="s">
        <v>2652</v>
      </c>
      <c r="J643" s="696" t="s">
        <v>2653</v>
      </c>
      <c r="K643" s="696" t="s">
        <v>2654</v>
      </c>
      <c r="L643" s="699">
        <v>0</v>
      </c>
      <c r="M643" s="699">
        <v>0</v>
      </c>
      <c r="N643" s="696">
        <v>4</v>
      </c>
      <c r="O643" s="700">
        <v>3</v>
      </c>
      <c r="P643" s="699">
        <v>0</v>
      </c>
      <c r="Q643" s="701"/>
      <c r="R643" s="696">
        <v>2</v>
      </c>
      <c r="S643" s="701">
        <v>0.5</v>
      </c>
      <c r="T643" s="700">
        <v>2</v>
      </c>
      <c r="U643" s="702">
        <v>0.66666666666666663</v>
      </c>
    </row>
    <row r="644" spans="1:21" ht="14.4" customHeight="1" x14ac:dyDescent="0.3">
      <c r="A644" s="695">
        <v>7</v>
      </c>
      <c r="B644" s="696" t="s">
        <v>1919</v>
      </c>
      <c r="C644" s="696">
        <v>89301074</v>
      </c>
      <c r="D644" s="697" t="s">
        <v>3083</v>
      </c>
      <c r="E644" s="698" t="s">
        <v>2092</v>
      </c>
      <c r="F644" s="696" t="s">
        <v>2067</v>
      </c>
      <c r="G644" s="696" t="s">
        <v>2347</v>
      </c>
      <c r="H644" s="696" t="s">
        <v>546</v>
      </c>
      <c r="I644" s="696" t="s">
        <v>3054</v>
      </c>
      <c r="J644" s="696" t="s">
        <v>2653</v>
      </c>
      <c r="K644" s="696" t="s">
        <v>3040</v>
      </c>
      <c r="L644" s="699">
        <v>0</v>
      </c>
      <c r="M644" s="699">
        <v>0</v>
      </c>
      <c r="N644" s="696">
        <v>2</v>
      </c>
      <c r="O644" s="700">
        <v>1</v>
      </c>
      <c r="P644" s="699">
        <v>0</v>
      </c>
      <c r="Q644" s="701"/>
      <c r="R644" s="696">
        <v>2</v>
      </c>
      <c r="S644" s="701">
        <v>1</v>
      </c>
      <c r="T644" s="700">
        <v>1</v>
      </c>
      <c r="U644" s="702">
        <v>1</v>
      </c>
    </row>
    <row r="645" spans="1:21" ht="14.4" customHeight="1" x14ac:dyDescent="0.3">
      <c r="A645" s="695">
        <v>7</v>
      </c>
      <c r="B645" s="696" t="s">
        <v>1919</v>
      </c>
      <c r="C645" s="696">
        <v>89301074</v>
      </c>
      <c r="D645" s="697" t="s">
        <v>3083</v>
      </c>
      <c r="E645" s="698" t="s">
        <v>2092</v>
      </c>
      <c r="F645" s="696" t="s">
        <v>2067</v>
      </c>
      <c r="G645" s="696" t="s">
        <v>2347</v>
      </c>
      <c r="H645" s="696" t="s">
        <v>546</v>
      </c>
      <c r="I645" s="696" t="s">
        <v>3055</v>
      </c>
      <c r="J645" s="696" t="s">
        <v>3051</v>
      </c>
      <c r="K645" s="696" t="s">
        <v>3052</v>
      </c>
      <c r="L645" s="699">
        <v>2191.92</v>
      </c>
      <c r="M645" s="699">
        <v>4383.84</v>
      </c>
      <c r="N645" s="696">
        <v>2</v>
      </c>
      <c r="O645" s="700">
        <v>2</v>
      </c>
      <c r="P645" s="699">
        <v>4383.84</v>
      </c>
      <c r="Q645" s="701">
        <v>1</v>
      </c>
      <c r="R645" s="696">
        <v>2</v>
      </c>
      <c r="S645" s="701">
        <v>1</v>
      </c>
      <c r="T645" s="700">
        <v>2</v>
      </c>
      <c r="U645" s="702">
        <v>1</v>
      </c>
    </row>
    <row r="646" spans="1:21" ht="14.4" customHeight="1" x14ac:dyDescent="0.3">
      <c r="A646" s="695">
        <v>7</v>
      </c>
      <c r="B646" s="696" t="s">
        <v>1919</v>
      </c>
      <c r="C646" s="696">
        <v>89301074</v>
      </c>
      <c r="D646" s="697" t="s">
        <v>3083</v>
      </c>
      <c r="E646" s="698" t="s">
        <v>2092</v>
      </c>
      <c r="F646" s="696" t="s">
        <v>2067</v>
      </c>
      <c r="G646" s="696" t="s">
        <v>2347</v>
      </c>
      <c r="H646" s="696" t="s">
        <v>546</v>
      </c>
      <c r="I646" s="696" t="s">
        <v>3056</v>
      </c>
      <c r="J646" s="696" t="s">
        <v>3051</v>
      </c>
      <c r="K646" s="696" t="s">
        <v>3057</v>
      </c>
      <c r="L646" s="699">
        <v>0</v>
      </c>
      <c r="M646" s="699">
        <v>0</v>
      </c>
      <c r="N646" s="696">
        <v>5</v>
      </c>
      <c r="O646" s="700">
        <v>5</v>
      </c>
      <c r="P646" s="699">
        <v>0</v>
      </c>
      <c r="Q646" s="701"/>
      <c r="R646" s="696">
        <v>2</v>
      </c>
      <c r="S646" s="701">
        <v>0.4</v>
      </c>
      <c r="T646" s="700">
        <v>2</v>
      </c>
      <c r="U646" s="702">
        <v>0.4</v>
      </c>
    </row>
    <row r="647" spans="1:21" ht="14.4" customHeight="1" x14ac:dyDescent="0.3">
      <c r="A647" s="695">
        <v>7</v>
      </c>
      <c r="B647" s="696" t="s">
        <v>1919</v>
      </c>
      <c r="C647" s="696">
        <v>89301074</v>
      </c>
      <c r="D647" s="697" t="s">
        <v>3083</v>
      </c>
      <c r="E647" s="698" t="s">
        <v>2092</v>
      </c>
      <c r="F647" s="696" t="s">
        <v>2067</v>
      </c>
      <c r="G647" s="696" t="s">
        <v>2347</v>
      </c>
      <c r="H647" s="696" t="s">
        <v>546</v>
      </c>
      <c r="I647" s="696" t="s">
        <v>3058</v>
      </c>
      <c r="J647" s="696" t="s">
        <v>2659</v>
      </c>
      <c r="K647" s="696" t="s">
        <v>3059</v>
      </c>
      <c r="L647" s="699">
        <v>0</v>
      </c>
      <c r="M647" s="699">
        <v>0</v>
      </c>
      <c r="N647" s="696">
        <v>1</v>
      </c>
      <c r="O647" s="700">
        <v>1</v>
      </c>
      <c r="P647" s="699">
        <v>0</v>
      </c>
      <c r="Q647" s="701"/>
      <c r="R647" s="696">
        <v>1</v>
      </c>
      <c r="S647" s="701">
        <v>1</v>
      </c>
      <c r="T647" s="700">
        <v>1</v>
      </c>
      <c r="U647" s="702">
        <v>1</v>
      </c>
    </row>
    <row r="648" spans="1:21" ht="14.4" customHeight="1" x14ac:dyDescent="0.3">
      <c r="A648" s="695">
        <v>7</v>
      </c>
      <c r="B648" s="696" t="s">
        <v>1919</v>
      </c>
      <c r="C648" s="696">
        <v>89301074</v>
      </c>
      <c r="D648" s="697" t="s">
        <v>3083</v>
      </c>
      <c r="E648" s="698" t="s">
        <v>2092</v>
      </c>
      <c r="F648" s="696" t="s">
        <v>2067</v>
      </c>
      <c r="G648" s="696" t="s">
        <v>2347</v>
      </c>
      <c r="H648" s="696" t="s">
        <v>546</v>
      </c>
      <c r="I648" s="696" t="s">
        <v>3060</v>
      </c>
      <c r="J648" s="696" t="s">
        <v>2656</v>
      </c>
      <c r="K648" s="696" t="s">
        <v>2792</v>
      </c>
      <c r="L648" s="699">
        <v>1315.15</v>
      </c>
      <c r="M648" s="699">
        <v>10521.2</v>
      </c>
      <c r="N648" s="696">
        <v>8</v>
      </c>
      <c r="O648" s="700">
        <v>4</v>
      </c>
      <c r="P648" s="699">
        <v>5260.6</v>
      </c>
      <c r="Q648" s="701">
        <v>0.5</v>
      </c>
      <c r="R648" s="696">
        <v>4</v>
      </c>
      <c r="S648" s="701">
        <v>0.5</v>
      </c>
      <c r="T648" s="700">
        <v>2</v>
      </c>
      <c r="U648" s="702">
        <v>0.5</v>
      </c>
    </row>
    <row r="649" spans="1:21" ht="14.4" customHeight="1" x14ac:dyDescent="0.3">
      <c r="A649" s="695">
        <v>7</v>
      </c>
      <c r="B649" s="696" t="s">
        <v>1919</v>
      </c>
      <c r="C649" s="696">
        <v>89301074</v>
      </c>
      <c r="D649" s="697" t="s">
        <v>3083</v>
      </c>
      <c r="E649" s="698" t="s">
        <v>2092</v>
      </c>
      <c r="F649" s="696" t="s">
        <v>2067</v>
      </c>
      <c r="G649" s="696" t="s">
        <v>2347</v>
      </c>
      <c r="H649" s="696" t="s">
        <v>546</v>
      </c>
      <c r="I649" s="696" t="s">
        <v>3061</v>
      </c>
      <c r="J649" s="696" t="s">
        <v>3042</v>
      </c>
      <c r="K649" s="696" t="s">
        <v>3062</v>
      </c>
      <c r="L649" s="699">
        <v>0</v>
      </c>
      <c r="M649" s="699">
        <v>0</v>
      </c>
      <c r="N649" s="696">
        <v>1</v>
      </c>
      <c r="O649" s="700">
        <v>1</v>
      </c>
      <c r="P649" s="699">
        <v>0</v>
      </c>
      <c r="Q649" s="701"/>
      <c r="R649" s="696">
        <v>1</v>
      </c>
      <c r="S649" s="701">
        <v>1</v>
      </c>
      <c r="T649" s="700">
        <v>1</v>
      </c>
      <c r="U649" s="702">
        <v>1</v>
      </c>
    </row>
    <row r="650" spans="1:21" ht="14.4" customHeight="1" x14ac:dyDescent="0.3">
      <c r="A650" s="695">
        <v>7</v>
      </c>
      <c r="B650" s="696" t="s">
        <v>1919</v>
      </c>
      <c r="C650" s="696">
        <v>89301074</v>
      </c>
      <c r="D650" s="697" t="s">
        <v>3083</v>
      </c>
      <c r="E650" s="698" t="s">
        <v>2092</v>
      </c>
      <c r="F650" s="696" t="s">
        <v>2067</v>
      </c>
      <c r="G650" s="696" t="s">
        <v>2347</v>
      </c>
      <c r="H650" s="696" t="s">
        <v>546</v>
      </c>
      <c r="I650" s="696" t="s">
        <v>3063</v>
      </c>
      <c r="J650" s="696" t="s">
        <v>3045</v>
      </c>
      <c r="K650" s="696" t="s">
        <v>3064</v>
      </c>
      <c r="L650" s="699">
        <v>0</v>
      </c>
      <c r="M650" s="699">
        <v>0</v>
      </c>
      <c r="N650" s="696">
        <v>1</v>
      </c>
      <c r="O650" s="700">
        <v>1</v>
      </c>
      <c r="P650" s="699">
        <v>0</v>
      </c>
      <c r="Q650" s="701"/>
      <c r="R650" s="696">
        <v>1</v>
      </c>
      <c r="S650" s="701">
        <v>1</v>
      </c>
      <c r="T650" s="700">
        <v>1</v>
      </c>
      <c r="U650" s="702">
        <v>1</v>
      </c>
    </row>
    <row r="651" spans="1:21" ht="14.4" customHeight="1" x14ac:dyDescent="0.3">
      <c r="A651" s="695">
        <v>7</v>
      </c>
      <c r="B651" s="696" t="s">
        <v>1919</v>
      </c>
      <c r="C651" s="696">
        <v>89301074</v>
      </c>
      <c r="D651" s="697" t="s">
        <v>3083</v>
      </c>
      <c r="E651" s="698" t="s">
        <v>2092</v>
      </c>
      <c r="F651" s="696" t="s">
        <v>2067</v>
      </c>
      <c r="G651" s="696" t="s">
        <v>2347</v>
      </c>
      <c r="H651" s="696" t="s">
        <v>546</v>
      </c>
      <c r="I651" s="696" t="s">
        <v>3065</v>
      </c>
      <c r="J651" s="696" t="s">
        <v>2349</v>
      </c>
      <c r="K651" s="696" t="s">
        <v>2928</v>
      </c>
      <c r="L651" s="699">
        <v>0</v>
      </c>
      <c r="M651" s="699">
        <v>0</v>
      </c>
      <c r="N651" s="696">
        <v>2</v>
      </c>
      <c r="O651" s="700">
        <v>2</v>
      </c>
      <c r="P651" s="699"/>
      <c r="Q651" s="701"/>
      <c r="R651" s="696"/>
      <c r="S651" s="701">
        <v>0</v>
      </c>
      <c r="T651" s="700"/>
      <c r="U651" s="702">
        <v>0</v>
      </c>
    </row>
    <row r="652" spans="1:21" ht="14.4" customHeight="1" x14ac:dyDescent="0.3">
      <c r="A652" s="695">
        <v>7</v>
      </c>
      <c r="B652" s="696" t="s">
        <v>1919</v>
      </c>
      <c r="C652" s="696">
        <v>89301074</v>
      </c>
      <c r="D652" s="697" t="s">
        <v>3083</v>
      </c>
      <c r="E652" s="698" t="s">
        <v>2092</v>
      </c>
      <c r="F652" s="696" t="s">
        <v>2067</v>
      </c>
      <c r="G652" s="696" t="s">
        <v>2436</v>
      </c>
      <c r="H652" s="696" t="s">
        <v>546</v>
      </c>
      <c r="I652" s="696" t="s">
        <v>741</v>
      </c>
      <c r="J652" s="696" t="s">
        <v>2437</v>
      </c>
      <c r="K652" s="696" t="s">
        <v>2438</v>
      </c>
      <c r="L652" s="699">
        <v>85.49</v>
      </c>
      <c r="M652" s="699">
        <v>85.49</v>
      </c>
      <c r="N652" s="696">
        <v>1</v>
      </c>
      <c r="O652" s="700">
        <v>0.5</v>
      </c>
      <c r="P652" s="699">
        <v>85.49</v>
      </c>
      <c r="Q652" s="701">
        <v>1</v>
      </c>
      <c r="R652" s="696">
        <v>1</v>
      </c>
      <c r="S652" s="701">
        <v>1</v>
      </c>
      <c r="T652" s="700">
        <v>0.5</v>
      </c>
      <c r="U652" s="702">
        <v>1</v>
      </c>
    </row>
    <row r="653" spans="1:21" ht="14.4" customHeight="1" x14ac:dyDescent="0.3">
      <c r="A653" s="695">
        <v>7</v>
      </c>
      <c r="B653" s="696" t="s">
        <v>1919</v>
      </c>
      <c r="C653" s="696">
        <v>89301074</v>
      </c>
      <c r="D653" s="697" t="s">
        <v>3083</v>
      </c>
      <c r="E653" s="698" t="s">
        <v>2092</v>
      </c>
      <c r="F653" s="696" t="s">
        <v>2067</v>
      </c>
      <c r="G653" s="696" t="s">
        <v>2193</v>
      </c>
      <c r="H653" s="696" t="s">
        <v>546</v>
      </c>
      <c r="I653" s="696" t="s">
        <v>3066</v>
      </c>
      <c r="J653" s="696" t="s">
        <v>2664</v>
      </c>
      <c r="K653" s="696" t="s">
        <v>2346</v>
      </c>
      <c r="L653" s="699">
        <v>114.52</v>
      </c>
      <c r="M653" s="699">
        <v>343.56</v>
      </c>
      <c r="N653" s="696">
        <v>3</v>
      </c>
      <c r="O653" s="700">
        <v>1</v>
      </c>
      <c r="P653" s="699"/>
      <c r="Q653" s="701">
        <v>0</v>
      </c>
      <c r="R653" s="696"/>
      <c r="S653" s="701">
        <v>0</v>
      </c>
      <c r="T653" s="700"/>
      <c r="U653" s="702">
        <v>0</v>
      </c>
    </row>
    <row r="654" spans="1:21" ht="14.4" customHeight="1" x14ac:dyDescent="0.3">
      <c r="A654" s="695">
        <v>7</v>
      </c>
      <c r="B654" s="696" t="s">
        <v>1919</v>
      </c>
      <c r="C654" s="696">
        <v>89301074</v>
      </c>
      <c r="D654" s="697" t="s">
        <v>3083</v>
      </c>
      <c r="E654" s="698" t="s">
        <v>2092</v>
      </c>
      <c r="F654" s="696" t="s">
        <v>2067</v>
      </c>
      <c r="G654" s="696" t="s">
        <v>2193</v>
      </c>
      <c r="H654" s="696" t="s">
        <v>546</v>
      </c>
      <c r="I654" s="696" t="s">
        <v>3067</v>
      </c>
      <c r="J654" s="696" t="s">
        <v>3068</v>
      </c>
      <c r="K654" s="696" t="s">
        <v>3069</v>
      </c>
      <c r="L654" s="699">
        <v>98.23</v>
      </c>
      <c r="M654" s="699">
        <v>196.46</v>
      </c>
      <c r="N654" s="696">
        <v>2</v>
      </c>
      <c r="O654" s="700">
        <v>1</v>
      </c>
      <c r="P654" s="699">
        <v>196.46</v>
      </c>
      <c r="Q654" s="701">
        <v>1</v>
      </c>
      <c r="R654" s="696">
        <v>2</v>
      </c>
      <c r="S654" s="701">
        <v>1</v>
      </c>
      <c r="T654" s="700">
        <v>1</v>
      </c>
      <c r="U654" s="702">
        <v>1</v>
      </c>
    </row>
    <row r="655" spans="1:21" ht="14.4" customHeight="1" x14ac:dyDescent="0.3">
      <c r="A655" s="695">
        <v>7</v>
      </c>
      <c r="B655" s="696" t="s">
        <v>1919</v>
      </c>
      <c r="C655" s="696">
        <v>89301074</v>
      </c>
      <c r="D655" s="697" t="s">
        <v>3083</v>
      </c>
      <c r="E655" s="698" t="s">
        <v>2092</v>
      </c>
      <c r="F655" s="696" t="s">
        <v>2067</v>
      </c>
      <c r="G655" s="696" t="s">
        <v>2193</v>
      </c>
      <c r="H655" s="696" t="s">
        <v>546</v>
      </c>
      <c r="I655" s="696" t="s">
        <v>2351</v>
      </c>
      <c r="J655" s="696" t="s">
        <v>2352</v>
      </c>
      <c r="K655" s="696" t="s">
        <v>2337</v>
      </c>
      <c r="L655" s="699">
        <v>196.46</v>
      </c>
      <c r="M655" s="699">
        <v>589.38</v>
      </c>
      <c r="N655" s="696">
        <v>3</v>
      </c>
      <c r="O655" s="700">
        <v>0.5</v>
      </c>
      <c r="P655" s="699"/>
      <c r="Q655" s="701">
        <v>0</v>
      </c>
      <c r="R655" s="696"/>
      <c r="S655" s="701">
        <v>0</v>
      </c>
      <c r="T655" s="700"/>
      <c r="U655" s="702">
        <v>0</v>
      </c>
    </row>
    <row r="656" spans="1:21" ht="14.4" customHeight="1" x14ac:dyDescent="0.3">
      <c r="A656" s="695">
        <v>7</v>
      </c>
      <c r="B656" s="696" t="s">
        <v>1919</v>
      </c>
      <c r="C656" s="696">
        <v>89301074</v>
      </c>
      <c r="D656" s="697" t="s">
        <v>3083</v>
      </c>
      <c r="E656" s="698" t="s">
        <v>2092</v>
      </c>
      <c r="F656" s="696" t="s">
        <v>2067</v>
      </c>
      <c r="G656" s="696" t="s">
        <v>2193</v>
      </c>
      <c r="H656" s="696" t="s">
        <v>1391</v>
      </c>
      <c r="I656" s="696" t="s">
        <v>2668</v>
      </c>
      <c r="J656" s="696" t="s">
        <v>2669</v>
      </c>
      <c r="K656" s="696" t="s">
        <v>2196</v>
      </c>
      <c r="L656" s="699">
        <v>147.36000000000001</v>
      </c>
      <c r="M656" s="699">
        <v>2505.1200000000003</v>
      </c>
      <c r="N656" s="696">
        <v>17</v>
      </c>
      <c r="O656" s="700">
        <v>8.5</v>
      </c>
      <c r="P656" s="699">
        <v>736.80000000000007</v>
      </c>
      <c r="Q656" s="701">
        <v>0.29411764705882354</v>
      </c>
      <c r="R656" s="696">
        <v>5</v>
      </c>
      <c r="S656" s="701">
        <v>0.29411764705882354</v>
      </c>
      <c r="T656" s="700">
        <v>2</v>
      </c>
      <c r="U656" s="702">
        <v>0.23529411764705882</v>
      </c>
    </row>
    <row r="657" spans="1:21" ht="14.4" customHeight="1" x14ac:dyDescent="0.3">
      <c r="A657" s="695">
        <v>7</v>
      </c>
      <c r="B657" s="696" t="s">
        <v>1919</v>
      </c>
      <c r="C657" s="696">
        <v>89301074</v>
      </c>
      <c r="D657" s="697" t="s">
        <v>3083</v>
      </c>
      <c r="E657" s="698" t="s">
        <v>2092</v>
      </c>
      <c r="F657" s="696" t="s">
        <v>2067</v>
      </c>
      <c r="G657" s="696" t="s">
        <v>2193</v>
      </c>
      <c r="H657" s="696" t="s">
        <v>1391</v>
      </c>
      <c r="I657" s="696" t="s">
        <v>2353</v>
      </c>
      <c r="J657" s="696" t="s">
        <v>2354</v>
      </c>
      <c r="K657" s="696" t="s">
        <v>2337</v>
      </c>
      <c r="L657" s="699">
        <v>196.46</v>
      </c>
      <c r="M657" s="699">
        <v>3143.36</v>
      </c>
      <c r="N657" s="696">
        <v>16</v>
      </c>
      <c r="O657" s="700">
        <v>2.5</v>
      </c>
      <c r="P657" s="699">
        <v>2750.44</v>
      </c>
      <c r="Q657" s="701">
        <v>0.875</v>
      </c>
      <c r="R657" s="696">
        <v>14</v>
      </c>
      <c r="S657" s="701">
        <v>0.875</v>
      </c>
      <c r="T657" s="700">
        <v>2</v>
      </c>
      <c r="U657" s="702">
        <v>0.8</v>
      </c>
    </row>
    <row r="658" spans="1:21" ht="14.4" customHeight="1" x14ac:dyDescent="0.3">
      <c r="A658" s="695">
        <v>7</v>
      </c>
      <c r="B658" s="696" t="s">
        <v>1919</v>
      </c>
      <c r="C658" s="696">
        <v>89301074</v>
      </c>
      <c r="D658" s="697" t="s">
        <v>3083</v>
      </c>
      <c r="E658" s="698" t="s">
        <v>2092</v>
      </c>
      <c r="F658" s="696" t="s">
        <v>2067</v>
      </c>
      <c r="G658" s="696" t="s">
        <v>2193</v>
      </c>
      <c r="H658" s="696" t="s">
        <v>1391</v>
      </c>
      <c r="I658" s="696" t="s">
        <v>2674</v>
      </c>
      <c r="J658" s="696" t="s">
        <v>2666</v>
      </c>
      <c r="K658" s="696" t="s">
        <v>2675</v>
      </c>
      <c r="L658" s="699">
        <v>314.33999999999997</v>
      </c>
      <c r="M658" s="699">
        <v>314.33999999999997</v>
      </c>
      <c r="N658" s="696">
        <v>1</v>
      </c>
      <c r="O658" s="700">
        <v>1</v>
      </c>
      <c r="P658" s="699">
        <v>314.33999999999997</v>
      </c>
      <c r="Q658" s="701">
        <v>1</v>
      </c>
      <c r="R658" s="696">
        <v>1</v>
      </c>
      <c r="S658" s="701">
        <v>1</v>
      </c>
      <c r="T658" s="700">
        <v>1</v>
      </c>
      <c r="U658" s="702">
        <v>1</v>
      </c>
    </row>
    <row r="659" spans="1:21" ht="14.4" customHeight="1" x14ac:dyDescent="0.3">
      <c r="A659" s="695">
        <v>7</v>
      </c>
      <c r="B659" s="696" t="s">
        <v>1919</v>
      </c>
      <c r="C659" s="696">
        <v>89301074</v>
      </c>
      <c r="D659" s="697" t="s">
        <v>3083</v>
      </c>
      <c r="E659" s="698" t="s">
        <v>2092</v>
      </c>
      <c r="F659" s="696" t="s">
        <v>2067</v>
      </c>
      <c r="G659" s="696" t="s">
        <v>2197</v>
      </c>
      <c r="H659" s="696" t="s">
        <v>546</v>
      </c>
      <c r="I659" s="696" t="s">
        <v>2355</v>
      </c>
      <c r="J659" s="696" t="s">
        <v>2356</v>
      </c>
      <c r="K659" s="696" t="s">
        <v>2357</v>
      </c>
      <c r="L659" s="699">
        <v>0</v>
      </c>
      <c r="M659" s="699">
        <v>0</v>
      </c>
      <c r="N659" s="696">
        <v>3</v>
      </c>
      <c r="O659" s="700">
        <v>2</v>
      </c>
      <c r="P659" s="699">
        <v>0</v>
      </c>
      <c r="Q659" s="701"/>
      <c r="R659" s="696">
        <v>1</v>
      </c>
      <c r="S659" s="701">
        <v>0.33333333333333331</v>
      </c>
      <c r="T659" s="700">
        <v>1</v>
      </c>
      <c r="U659" s="702">
        <v>0.5</v>
      </c>
    </row>
    <row r="660" spans="1:21" ht="14.4" customHeight="1" x14ac:dyDescent="0.3">
      <c r="A660" s="695">
        <v>7</v>
      </c>
      <c r="B660" s="696" t="s">
        <v>1919</v>
      </c>
      <c r="C660" s="696">
        <v>89301074</v>
      </c>
      <c r="D660" s="697" t="s">
        <v>3083</v>
      </c>
      <c r="E660" s="698" t="s">
        <v>2092</v>
      </c>
      <c r="F660" s="696" t="s">
        <v>2067</v>
      </c>
      <c r="G660" s="696" t="s">
        <v>2197</v>
      </c>
      <c r="H660" s="696" t="s">
        <v>546</v>
      </c>
      <c r="I660" s="696" t="s">
        <v>3070</v>
      </c>
      <c r="J660" s="696" t="s">
        <v>2199</v>
      </c>
      <c r="K660" s="696" t="s">
        <v>3071</v>
      </c>
      <c r="L660" s="699">
        <v>51.44</v>
      </c>
      <c r="M660" s="699">
        <v>51.44</v>
      </c>
      <c r="N660" s="696">
        <v>1</v>
      </c>
      <c r="O660" s="700">
        <v>1</v>
      </c>
      <c r="P660" s="699">
        <v>51.44</v>
      </c>
      <c r="Q660" s="701">
        <v>1</v>
      </c>
      <c r="R660" s="696">
        <v>1</v>
      </c>
      <c r="S660" s="701">
        <v>1</v>
      </c>
      <c r="T660" s="700">
        <v>1</v>
      </c>
      <c r="U660" s="702">
        <v>1</v>
      </c>
    </row>
    <row r="661" spans="1:21" ht="14.4" customHeight="1" x14ac:dyDescent="0.3">
      <c r="A661" s="695">
        <v>7</v>
      </c>
      <c r="B661" s="696" t="s">
        <v>1919</v>
      </c>
      <c r="C661" s="696">
        <v>89301074</v>
      </c>
      <c r="D661" s="697" t="s">
        <v>3083</v>
      </c>
      <c r="E661" s="698" t="s">
        <v>2092</v>
      </c>
      <c r="F661" s="696" t="s">
        <v>2067</v>
      </c>
      <c r="G661" s="696" t="s">
        <v>2197</v>
      </c>
      <c r="H661" s="696" t="s">
        <v>546</v>
      </c>
      <c r="I661" s="696" t="s">
        <v>2198</v>
      </c>
      <c r="J661" s="696" t="s">
        <v>2199</v>
      </c>
      <c r="K661" s="696" t="s">
        <v>2200</v>
      </c>
      <c r="L661" s="699">
        <v>154.33000000000001</v>
      </c>
      <c r="M661" s="699">
        <v>2006.2900000000004</v>
      </c>
      <c r="N661" s="696">
        <v>13</v>
      </c>
      <c r="O661" s="700">
        <v>6</v>
      </c>
      <c r="P661" s="699">
        <v>925.98000000000013</v>
      </c>
      <c r="Q661" s="701">
        <v>0.46153846153846151</v>
      </c>
      <c r="R661" s="696">
        <v>6</v>
      </c>
      <c r="S661" s="701">
        <v>0.46153846153846156</v>
      </c>
      <c r="T661" s="700">
        <v>2</v>
      </c>
      <c r="U661" s="702">
        <v>0.33333333333333331</v>
      </c>
    </row>
    <row r="662" spans="1:21" ht="14.4" customHeight="1" x14ac:dyDescent="0.3">
      <c r="A662" s="695">
        <v>7</v>
      </c>
      <c r="B662" s="696" t="s">
        <v>1919</v>
      </c>
      <c r="C662" s="696">
        <v>89301074</v>
      </c>
      <c r="D662" s="697" t="s">
        <v>3083</v>
      </c>
      <c r="E662" s="698" t="s">
        <v>2092</v>
      </c>
      <c r="F662" s="696" t="s">
        <v>2067</v>
      </c>
      <c r="G662" s="696" t="s">
        <v>2197</v>
      </c>
      <c r="H662" s="696" t="s">
        <v>546</v>
      </c>
      <c r="I662" s="696" t="s">
        <v>2979</v>
      </c>
      <c r="J662" s="696" t="s">
        <v>2199</v>
      </c>
      <c r="K662" s="696" t="s">
        <v>2980</v>
      </c>
      <c r="L662" s="699">
        <v>0</v>
      </c>
      <c r="M662" s="699">
        <v>0</v>
      </c>
      <c r="N662" s="696">
        <v>1</v>
      </c>
      <c r="O662" s="700">
        <v>0.5</v>
      </c>
      <c r="P662" s="699"/>
      <c r="Q662" s="701"/>
      <c r="R662" s="696"/>
      <c r="S662" s="701">
        <v>0</v>
      </c>
      <c r="T662" s="700"/>
      <c r="U662" s="702">
        <v>0</v>
      </c>
    </row>
    <row r="663" spans="1:21" ht="14.4" customHeight="1" x14ac:dyDescent="0.3">
      <c r="A663" s="695">
        <v>7</v>
      </c>
      <c r="B663" s="696" t="s">
        <v>1919</v>
      </c>
      <c r="C663" s="696">
        <v>89301074</v>
      </c>
      <c r="D663" s="697" t="s">
        <v>3083</v>
      </c>
      <c r="E663" s="698" t="s">
        <v>2092</v>
      </c>
      <c r="F663" s="696" t="s">
        <v>2067</v>
      </c>
      <c r="G663" s="696" t="s">
        <v>2197</v>
      </c>
      <c r="H663" s="696" t="s">
        <v>546</v>
      </c>
      <c r="I663" s="696" t="s">
        <v>2676</v>
      </c>
      <c r="J663" s="696" t="s">
        <v>2677</v>
      </c>
      <c r="K663" s="696" t="s">
        <v>2200</v>
      </c>
      <c r="L663" s="699">
        <v>60.97</v>
      </c>
      <c r="M663" s="699">
        <v>2926.5600000000004</v>
      </c>
      <c r="N663" s="696">
        <v>48</v>
      </c>
      <c r="O663" s="700">
        <v>13</v>
      </c>
      <c r="P663" s="699">
        <v>853.57999999999993</v>
      </c>
      <c r="Q663" s="701">
        <v>0.29166666666666663</v>
      </c>
      <c r="R663" s="696">
        <v>14</v>
      </c>
      <c r="S663" s="701">
        <v>0.29166666666666669</v>
      </c>
      <c r="T663" s="700">
        <v>4.5</v>
      </c>
      <c r="U663" s="702">
        <v>0.34615384615384615</v>
      </c>
    </row>
    <row r="664" spans="1:21" ht="14.4" customHeight="1" x14ac:dyDescent="0.3">
      <c r="A664" s="695">
        <v>7</v>
      </c>
      <c r="B664" s="696" t="s">
        <v>1919</v>
      </c>
      <c r="C664" s="696">
        <v>89301074</v>
      </c>
      <c r="D664" s="697" t="s">
        <v>3083</v>
      </c>
      <c r="E664" s="698" t="s">
        <v>2092</v>
      </c>
      <c r="F664" s="696" t="s">
        <v>2067</v>
      </c>
      <c r="G664" s="696" t="s">
        <v>2197</v>
      </c>
      <c r="H664" s="696" t="s">
        <v>546</v>
      </c>
      <c r="I664" s="696" t="s">
        <v>3072</v>
      </c>
      <c r="J664" s="696" t="s">
        <v>2199</v>
      </c>
      <c r="K664" s="696" t="s">
        <v>2200</v>
      </c>
      <c r="L664" s="699">
        <v>154.33000000000001</v>
      </c>
      <c r="M664" s="699">
        <v>462.99</v>
      </c>
      <c r="N664" s="696">
        <v>3</v>
      </c>
      <c r="O664" s="700">
        <v>0.5</v>
      </c>
      <c r="P664" s="699"/>
      <c r="Q664" s="701">
        <v>0</v>
      </c>
      <c r="R664" s="696"/>
      <c r="S664" s="701">
        <v>0</v>
      </c>
      <c r="T664" s="700"/>
      <c r="U664" s="702">
        <v>0</v>
      </c>
    </row>
    <row r="665" spans="1:21" ht="14.4" customHeight="1" x14ac:dyDescent="0.3">
      <c r="A665" s="695">
        <v>7</v>
      </c>
      <c r="B665" s="696" t="s">
        <v>1919</v>
      </c>
      <c r="C665" s="696">
        <v>89301074</v>
      </c>
      <c r="D665" s="697" t="s">
        <v>3083</v>
      </c>
      <c r="E665" s="698" t="s">
        <v>2092</v>
      </c>
      <c r="F665" s="696" t="s">
        <v>2067</v>
      </c>
      <c r="G665" s="696" t="s">
        <v>2197</v>
      </c>
      <c r="H665" s="696" t="s">
        <v>546</v>
      </c>
      <c r="I665" s="696" t="s">
        <v>3073</v>
      </c>
      <c r="J665" s="696" t="s">
        <v>2356</v>
      </c>
      <c r="K665" s="696" t="s">
        <v>2357</v>
      </c>
      <c r="L665" s="699">
        <v>0</v>
      </c>
      <c r="M665" s="699">
        <v>0</v>
      </c>
      <c r="N665" s="696">
        <v>1</v>
      </c>
      <c r="O665" s="700">
        <v>1</v>
      </c>
      <c r="P665" s="699">
        <v>0</v>
      </c>
      <c r="Q665" s="701"/>
      <c r="R665" s="696">
        <v>1</v>
      </c>
      <c r="S665" s="701">
        <v>1</v>
      </c>
      <c r="T665" s="700">
        <v>1</v>
      </c>
      <c r="U665" s="702">
        <v>1</v>
      </c>
    </row>
    <row r="666" spans="1:21" ht="14.4" customHeight="1" x14ac:dyDescent="0.3">
      <c r="A666" s="695">
        <v>7</v>
      </c>
      <c r="B666" s="696" t="s">
        <v>1919</v>
      </c>
      <c r="C666" s="696">
        <v>89301074</v>
      </c>
      <c r="D666" s="697" t="s">
        <v>3083</v>
      </c>
      <c r="E666" s="698" t="s">
        <v>2092</v>
      </c>
      <c r="F666" s="696" t="s">
        <v>2067</v>
      </c>
      <c r="G666" s="696" t="s">
        <v>2940</v>
      </c>
      <c r="H666" s="696" t="s">
        <v>546</v>
      </c>
      <c r="I666" s="696" t="s">
        <v>1150</v>
      </c>
      <c r="J666" s="696" t="s">
        <v>1151</v>
      </c>
      <c r="K666" s="696" t="s">
        <v>2941</v>
      </c>
      <c r="L666" s="699">
        <v>432.32</v>
      </c>
      <c r="M666" s="699">
        <v>864.64</v>
      </c>
      <c r="N666" s="696">
        <v>2</v>
      </c>
      <c r="O666" s="700">
        <v>1</v>
      </c>
      <c r="P666" s="699">
        <v>864.64</v>
      </c>
      <c r="Q666" s="701">
        <v>1</v>
      </c>
      <c r="R666" s="696">
        <v>2</v>
      </c>
      <c r="S666" s="701">
        <v>1</v>
      </c>
      <c r="T666" s="700">
        <v>1</v>
      </c>
      <c r="U666" s="702">
        <v>1</v>
      </c>
    </row>
    <row r="667" spans="1:21" ht="14.4" customHeight="1" x14ac:dyDescent="0.3">
      <c r="A667" s="695">
        <v>7</v>
      </c>
      <c r="B667" s="696" t="s">
        <v>1919</v>
      </c>
      <c r="C667" s="696">
        <v>89301074</v>
      </c>
      <c r="D667" s="697" t="s">
        <v>3083</v>
      </c>
      <c r="E667" s="698" t="s">
        <v>2092</v>
      </c>
      <c r="F667" s="696" t="s">
        <v>2067</v>
      </c>
      <c r="G667" s="696" t="s">
        <v>2799</v>
      </c>
      <c r="H667" s="696" t="s">
        <v>546</v>
      </c>
      <c r="I667" s="696" t="s">
        <v>2800</v>
      </c>
      <c r="J667" s="696" t="s">
        <v>2801</v>
      </c>
      <c r="K667" s="696" t="s">
        <v>2802</v>
      </c>
      <c r="L667" s="699">
        <v>139.46</v>
      </c>
      <c r="M667" s="699">
        <v>278.92</v>
      </c>
      <c r="N667" s="696">
        <v>2</v>
      </c>
      <c r="O667" s="700">
        <v>0.5</v>
      </c>
      <c r="P667" s="699"/>
      <c r="Q667" s="701">
        <v>0</v>
      </c>
      <c r="R667" s="696"/>
      <c r="S667" s="701">
        <v>0</v>
      </c>
      <c r="T667" s="700"/>
      <c r="U667" s="702">
        <v>0</v>
      </c>
    </row>
    <row r="668" spans="1:21" ht="14.4" customHeight="1" x14ac:dyDescent="0.3">
      <c r="A668" s="695">
        <v>7</v>
      </c>
      <c r="B668" s="696" t="s">
        <v>1919</v>
      </c>
      <c r="C668" s="696">
        <v>89301074</v>
      </c>
      <c r="D668" s="697" t="s">
        <v>3083</v>
      </c>
      <c r="E668" s="698" t="s">
        <v>2092</v>
      </c>
      <c r="F668" s="696" t="s">
        <v>2067</v>
      </c>
      <c r="G668" s="696" t="s">
        <v>2799</v>
      </c>
      <c r="H668" s="696" t="s">
        <v>546</v>
      </c>
      <c r="I668" s="696" t="s">
        <v>3074</v>
      </c>
      <c r="J668" s="696" t="s">
        <v>3075</v>
      </c>
      <c r="K668" s="696" t="s">
        <v>2802</v>
      </c>
      <c r="L668" s="699">
        <v>0</v>
      </c>
      <c r="M668" s="699">
        <v>0</v>
      </c>
      <c r="N668" s="696">
        <v>2</v>
      </c>
      <c r="O668" s="700">
        <v>1</v>
      </c>
      <c r="P668" s="699">
        <v>0</v>
      </c>
      <c r="Q668" s="701"/>
      <c r="R668" s="696">
        <v>2</v>
      </c>
      <c r="S668" s="701">
        <v>1</v>
      </c>
      <c r="T668" s="700">
        <v>1</v>
      </c>
      <c r="U668" s="702">
        <v>1</v>
      </c>
    </row>
    <row r="669" spans="1:21" ht="14.4" customHeight="1" x14ac:dyDescent="0.3">
      <c r="A669" s="695">
        <v>7</v>
      </c>
      <c r="B669" s="696" t="s">
        <v>1919</v>
      </c>
      <c r="C669" s="696">
        <v>89301074</v>
      </c>
      <c r="D669" s="697" t="s">
        <v>3083</v>
      </c>
      <c r="E669" s="698" t="s">
        <v>2092</v>
      </c>
      <c r="F669" s="696" t="s">
        <v>2067</v>
      </c>
      <c r="G669" s="696" t="s">
        <v>2799</v>
      </c>
      <c r="H669" s="696" t="s">
        <v>546</v>
      </c>
      <c r="I669" s="696" t="s">
        <v>3076</v>
      </c>
      <c r="J669" s="696" t="s">
        <v>3075</v>
      </c>
      <c r="K669" s="696" t="s">
        <v>2802</v>
      </c>
      <c r="L669" s="699">
        <v>139.46</v>
      </c>
      <c r="M669" s="699">
        <v>278.92</v>
      </c>
      <c r="N669" s="696">
        <v>2</v>
      </c>
      <c r="O669" s="700">
        <v>1</v>
      </c>
      <c r="P669" s="699"/>
      <c r="Q669" s="701">
        <v>0</v>
      </c>
      <c r="R669" s="696"/>
      <c r="S669" s="701">
        <v>0</v>
      </c>
      <c r="T669" s="700"/>
      <c r="U669" s="702">
        <v>0</v>
      </c>
    </row>
    <row r="670" spans="1:21" ht="14.4" customHeight="1" x14ac:dyDescent="0.3">
      <c r="A670" s="695">
        <v>7</v>
      </c>
      <c r="B670" s="696" t="s">
        <v>1919</v>
      </c>
      <c r="C670" s="696">
        <v>89301074</v>
      </c>
      <c r="D670" s="697" t="s">
        <v>3083</v>
      </c>
      <c r="E670" s="698" t="s">
        <v>2092</v>
      </c>
      <c r="F670" s="696" t="s">
        <v>2067</v>
      </c>
      <c r="G670" s="696" t="s">
        <v>2126</v>
      </c>
      <c r="H670" s="696" t="s">
        <v>546</v>
      </c>
      <c r="I670" s="696" t="s">
        <v>2358</v>
      </c>
      <c r="J670" s="696" t="s">
        <v>2359</v>
      </c>
      <c r="K670" s="696" t="s">
        <v>2360</v>
      </c>
      <c r="L670" s="699">
        <v>0</v>
      </c>
      <c r="M670" s="699">
        <v>0</v>
      </c>
      <c r="N670" s="696">
        <v>1</v>
      </c>
      <c r="O670" s="700">
        <v>0.5</v>
      </c>
      <c r="P670" s="699"/>
      <c r="Q670" s="701"/>
      <c r="R670" s="696"/>
      <c r="S670" s="701">
        <v>0</v>
      </c>
      <c r="T670" s="700"/>
      <c r="U670" s="702">
        <v>0</v>
      </c>
    </row>
    <row r="671" spans="1:21" ht="14.4" customHeight="1" x14ac:dyDescent="0.3">
      <c r="A671" s="695">
        <v>7</v>
      </c>
      <c r="B671" s="696" t="s">
        <v>1919</v>
      </c>
      <c r="C671" s="696">
        <v>89301074</v>
      </c>
      <c r="D671" s="697" t="s">
        <v>3083</v>
      </c>
      <c r="E671" s="698" t="s">
        <v>2092</v>
      </c>
      <c r="F671" s="696" t="s">
        <v>2067</v>
      </c>
      <c r="G671" s="696" t="s">
        <v>2126</v>
      </c>
      <c r="H671" s="696" t="s">
        <v>546</v>
      </c>
      <c r="I671" s="696" t="s">
        <v>2803</v>
      </c>
      <c r="J671" s="696" t="s">
        <v>2306</v>
      </c>
      <c r="K671" s="696" t="s">
        <v>2213</v>
      </c>
      <c r="L671" s="699">
        <v>0</v>
      </c>
      <c r="M671" s="699">
        <v>0</v>
      </c>
      <c r="N671" s="696">
        <v>2</v>
      </c>
      <c r="O671" s="700">
        <v>1.5</v>
      </c>
      <c r="P671" s="699">
        <v>0</v>
      </c>
      <c r="Q671" s="701"/>
      <c r="R671" s="696">
        <v>2</v>
      </c>
      <c r="S671" s="701">
        <v>1</v>
      </c>
      <c r="T671" s="700">
        <v>1.5</v>
      </c>
      <c r="U671" s="702">
        <v>1</v>
      </c>
    </row>
    <row r="672" spans="1:21" ht="14.4" customHeight="1" x14ac:dyDescent="0.3">
      <c r="A672" s="695">
        <v>7</v>
      </c>
      <c r="B672" s="696" t="s">
        <v>1919</v>
      </c>
      <c r="C672" s="696">
        <v>89301074</v>
      </c>
      <c r="D672" s="697" t="s">
        <v>3083</v>
      </c>
      <c r="E672" s="698" t="s">
        <v>2092</v>
      </c>
      <c r="F672" s="696" t="s">
        <v>2067</v>
      </c>
      <c r="G672" s="696" t="s">
        <v>2126</v>
      </c>
      <c r="H672" s="696" t="s">
        <v>546</v>
      </c>
      <c r="I672" s="696" t="s">
        <v>2212</v>
      </c>
      <c r="J672" s="696" t="s">
        <v>2128</v>
      </c>
      <c r="K672" s="696" t="s">
        <v>2213</v>
      </c>
      <c r="L672" s="699">
        <v>0</v>
      </c>
      <c r="M672" s="699">
        <v>0</v>
      </c>
      <c r="N672" s="696">
        <v>4</v>
      </c>
      <c r="O672" s="700">
        <v>2.5</v>
      </c>
      <c r="P672" s="699">
        <v>0</v>
      </c>
      <c r="Q672" s="701"/>
      <c r="R672" s="696">
        <v>2</v>
      </c>
      <c r="S672" s="701">
        <v>0.5</v>
      </c>
      <c r="T672" s="700">
        <v>1.5</v>
      </c>
      <c r="U672" s="702">
        <v>0.6</v>
      </c>
    </row>
    <row r="673" spans="1:21" ht="14.4" customHeight="1" x14ac:dyDescent="0.3">
      <c r="A673" s="695">
        <v>7</v>
      </c>
      <c r="B673" s="696" t="s">
        <v>1919</v>
      </c>
      <c r="C673" s="696">
        <v>89301074</v>
      </c>
      <c r="D673" s="697" t="s">
        <v>3083</v>
      </c>
      <c r="E673" s="698" t="s">
        <v>2092</v>
      </c>
      <c r="F673" s="696" t="s">
        <v>2067</v>
      </c>
      <c r="G673" s="696" t="s">
        <v>2126</v>
      </c>
      <c r="H673" s="696" t="s">
        <v>546</v>
      </c>
      <c r="I673" s="696" t="s">
        <v>3077</v>
      </c>
      <c r="J673" s="696" t="s">
        <v>2440</v>
      </c>
      <c r="K673" s="696" t="s">
        <v>2213</v>
      </c>
      <c r="L673" s="699">
        <v>0</v>
      </c>
      <c r="M673" s="699">
        <v>0</v>
      </c>
      <c r="N673" s="696">
        <v>2</v>
      </c>
      <c r="O673" s="700">
        <v>1</v>
      </c>
      <c r="P673" s="699">
        <v>0</v>
      </c>
      <c r="Q673" s="701"/>
      <c r="R673" s="696">
        <v>2</v>
      </c>
      <c r="S673" s="701">
        <v>1</v>
      </c>
      <c r="T673" s="700">
        <v>1</v>
      </c>
      <c r="U673" s="702">
        <v>1</v>
      </c>
    </row>
    <row r="674" spans="1:21" ht="14.4" customHeight="1" x14ac:dyDescent="0.3">
      <c r="A674" s="695">
        <v>7</v>
      </c>
      <c r="B674" s="696" t="s">
        <v>1919</v>
      </c>
      <c r="C674" s="696">
        <v>89301074</v>
      </c>
      <c r="D674" s="697" t="s">
        <v>3083</v>
      </c>
      <c r="E674" s="698" t="s">
        <v>2092</v>
      </c>
      <c r="F674" s="696" t="s">
        <v>2067</v>
      </c>
      <c r="G674" s="696" t="s">
        <v>2126</v>
      </c>
      <c r="H674" s="696" t="s">
        <v>546</v>
      </c>
      <c r="I674" s="696" t="s">
        <v>2214</v>
      </c>
      <c r="J674" s="696" t="s">
        <v>2128</v>
      </c>
      <c r="K674" s="696" t="s">
        <v>2213</v>
      </c>
      <c r="L674" s="699">
        <v>0</v>
      </c>
      <c r="M674" s="699">
        <v>0</v>
      </c>
      <c r="N674" s="696">
        <v>1</v>
      </c>
      <c r="O674" s="700">
        <v>1</v>
      </c>
      <c r="P674" s="699"/>
      <c r="Q674" s="701"/>
      <c r="R674" s="696"/>
      <c r="S674" s="701">
        <v>0</v>
      </c>
      <c r="T674" s="700"/>
      <c r="U674" s="702">
        <v>0</v>
      </c>
    </row>
    <row r="675" spans="1:21" ht="14.4" customHeight="1" thickBot="1" x14ac:dyDescent="0.35">
      <c r="A675" s="703">
        <v>7</v>
      </c>
      <c r="B675" s="704" t="s">
        <v>1919</v>
      </c>
      <c r="C675" s="704">
        <v>89301074</v>
      </c>
      <c r="D675" s="705" t="s">
        <v>3083</v>
      </c>
      <c r="E675" s="706" t="s">
        <v>2100</v>
      </c>
      <c r="F675" s="704" t="s">
        <v>2067</v>
      </c>
      <c r="G675" s="704" t="s">
        <v>3078</v>
      </c>
      <c r="H675" s="704" t="s">
        <v>546</v>
      </c>
      <c r="I675" s="704" t="s">
        <v>3079</v>
      </c>
      <c r="J675" s="704" t="s">
        <v>3080</v>
      </c>
      <c r="K675" s="704" t="s">
        <v>3081</v>
      </c>
      <c r="L675" s="707">
        <v>1317.85</v>
      </c>
      <c r="M675" s="707">
        <v>1317.85</v>
      </c>
      <c r="N675" s="704">
        <v>1</v>
      </c>
      <c r="O675" s="708">
        <v>1</v>
      </c>
      <c r="P675" s="707">
        <v>1317.85</v>
      </c>
      <c r="Q675" s="709">
        <v>1</v>
      </c>
      <c r="R675" s="704">
        <v>1</v>
      </c>
      <c r="S675" s="709">
        <v>1</v>
      </c>
      <c r="T675" s="708">
        <v>1</v>
      </c>
      <c r="U675" s="7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3085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2092</v>
      </c>
      <c r="B5" s="628">
        <v>30671.759999999995</v>
      </c>
      <c r="C5" s="646">
        <v>0.13994753021611825</v>
      </c>
      <c r="D5" s="628">
        <v>188494.37999999998</v>
      </c>
      <c r="E5" s="646">
        <v>0.86005246978388183</v>
      </c>
      <c r="F5" s="629">
        <v>219166.13999999996</v>
      </c>
    </row>
    <row r="6" spans="1:6" ht="14.4" customHeight="1" x14ac:dyDescent="0.3">
      <c r="A6" s="718" t="s">
        <v>2084</v>
      </c>
      <c r="B6" s="711">
        <v>11599.7</v>
      </c>
      <c r="C6" s="701">
        <v>5.72423457848854E-2</v>
      </c>
      <c r="D6" s="711">
        <v>191042.24</v>
      </c>
      <c r="E6" s="701">
        <v>0.94275765421511459</v>
      </c>
      <c r="F6" s="712">
        <v>202641.94</v>
      </c>
    </row>
    <row r="7" spans="1:6" ht="14.4" customHeight="1" x14ac:dyDescent="0.3">
      <c r="A7" s="718" t="s">
        <v>2082</v>
      </c>
      <c r="B7" s="711">
        <v>10572.39</v>
      </c>
      <c r="C7" s="701">
        <v>6.160125542596321E-2</v>
      </c>
      <c r="D7" s="711">
        <v>161053.81999999995</v>
      </c>
      <c r="E7" s="701">
        <v>0.93839874457403671</v>
      </c>
      <c r="F7" s="712">
        <v>171626.20999999996</v>
      </c>
    </row>
    <row r="8" spans="1:6" ht="14.4" customHeight="1" x14ac:dyDescent="0.3">
      <c r="A8" s="718" t="s">
        <v>2098</v>
      </c>
      <c r="B8" s="711">
        <v>769.69</v>
      </c>
      <c r="C8" s="701">
        <v>0.51989219712525669</v>
      </c>
      <c r="D8" s="711">
        <v>710.79</v>
      </c>
      <c r="E8" s="701">
        <v>0.48010780287474331</v>
      </c>
      <c r="F8" s="712">
        <v>1480.48</v>
      </c>
    </row>
    <row r="9" spans="1:6" ht="14.4" customHeight="1" x14ac:dyDescent="0.3">
      <c r="A9" s="718" t="s">
        <v>2087</v>
      </c>
      <c r="B9" s="711">
        <v>589.44000000000005</v>
      </c>
      <c r="C9" s="701">
        <v>1.0500705729942814E-2</v>
      </c>
      <c r="D9" s="711">
        <v>55543.93</v>
      </c>
      <c r="E9" s="701">
        <v>0.98949929427005712</v>
      </c>
      <c r="F9" s="712">
        <v>56133.37</v>
      </c>
    </row>
    <row r="10" spans="1:6" ht="14.4" customHeight="1" x14ac:dyDescent="0.3">
      <c r="A10" s="718" t="s">
        <v>2078</v>
      </c>
      <c r="B10" s="711">
        <v>454.07</v>
      </c>
      <c r="C10" s="701">
        <v>0.55205407836986786</v>
      </c>
      <c r="D10" s="711">
        <v>368.44</v>
      </c>
      <c r="E10" s="701">
        <v>0.44794592163013214</v>
      </c>
      <c r="F10" s="712">
        <v>822.51</v>
      </c>
    </row>
    <row r="11" spans="1:6" ht="14.4" customHeight="1" x14ac:dyDescent="0.3">
      <c r="A11" s="718" t="s">
        <v>2091</v>
      </c>
      <c r="B11" s="711">
        <v>352.02</v>
      </c>
      <c r="C11" s="701">
        <v>0.84352535224767566</v>
      </c>
      <c r="D11" s="711">
        <v>65.3</v>
      </c>
      <c r="E11" s="701">
        <v>0.15647464775232436</v>
      </c>
      <c r="F11" s="712">
        <v>417.32</v>
      </c>
    </row>
    <row r="12" spans="1:6" ht="14.4" customHeight="1" x14ac:dyDescent="0.3">
      <c r="A12" s="718" t="s">
        <v>2095</v>
      </c>
      <c r="B12" s="711">
        <v>200.07</v>
      </c>
      <c r="C12" s="701">
        <v>0.31637122661648664</v>
      </c>
      <c r="D12" s="711">
        <v>432.32</v>
      </c>
      <c r="E12" s="701">
        <v>0.68362877338351336</v>
      </c>
      <c r="F12" s="712">
        <v>632.39</v>
      </c>
    </row>
    <row r="13" spans="1:6" ht="14.4" customHeight="1" x14ac:dyDescent="0.3">
      <c r="A13" s="718" t="s">
        <v>2083</v>
      </c>
      <c r="B13" s="711">
        <v>187.09</v>
      </c>
      <c r="C13" s="701">
        <v>0.65235886885874683</v>
      </c>
      <c r="D13" s="711">
        <v>99.7</v>
      </c>
      <c r="E13" s="701">
        <v>0.34764113114125317</v>
      </c>
      <c r="F13" s="712">
        <v>286.79000000000002</v>
      </c>
    </row>
    <row r="14" spans="1:6" ht="14.4" customHeight="1" x14ac:dyDescent="0.3">
      <c r="A14" s="718" t="s">
        <v>2081</v>
      </c>
      <c r="B14" s="711">
        <v>152.54</v>
      </c>
      <c r="C14" s="701">
        <v>3.4164526811001007E-3</v>
      </c>
      <c r="D14" s="711">
        <v>44496.109999999993</v>
      </c>
      <c r="E14" s="701">
        <v>0.99658354731889986</v>
      </c>
      <c r="F14" s="712">
        <v>44648.649999999994</v>
      </c>
    </row>
    <row r="15" spans="1:6" ht="14.4" customHeight="1" x14ac:dyDescent="0.3">
      <c r="A15" s="718" t="s">
        <v>2089</v>
      </c>
      <c r="B15" s="711"/>
      <c r="C15" s="701">
        <v>0</v>
      </c>
      <c r="D15" s="711">
        <v>702.25</v>
      </c>
      <c r="E15" s="701">
        <v>1</v>
      </c>
      <c r="F15" s="712">
        <v>702.25</v>
      </c>
    </row>
    <row r="16" spans="1:6" ht="14.4" customHeight="1" x14ac:dyDescent="0.3">
      <c r="A16" s="718" t="s">
        <v>2075</v>
      </c>
      <c r="B16" s="711"/>
      <c r="C16" s="701">
        <v>0</v>
      </c>
      <c r="D16" s="711">
        <v>961.21</v>
      </c>
      <c r="E16" s="701">
        <v>1</v>
      </c>
      <c r="F16" s="712">
        <v>961.21</v>
      </c>
    </row>
    <row r="17" spans="1:6" ht="14.4" customHeight="1" x14ac:dyDescent="0.3">
      <c r="A17" s="718" t="s">
        <v>2097</v>
      </c>
      <c r="B17" s="711">
        <v>0</v>
      </c>
      <c r="C17" s="701">
        <v>0</v>
      </c>
      <c r="D17" s="711">
        <v>90692.12</v>
      </c>
      <c r="E17" s="701">
        <v>1</v>
      </c>
      <c r="F17" s="712">
        <v>90692.12</v>
      </c>
    </row>
    <row r="18" spans="1:6" ht="14.4" customHeight="1" x14ac:dyDescent="0.3">
      <c r="A18" s="718" t="s">
        <v>2086</v>
      </c>
      <c r="B18" s="711"/>
      <c r="C18" s="701">
        <v>0</v>
      </c>
      <c r="D18" s="711">
        <v>430.52000000000004</v>
      </c>
      <c r="E18" s="701">
        <v>1</v>
      </c>
      <c r="F18" s="712">
        <v>430.52000000000004</v>
      </c>
    </row>
    <row r="19" spans="1:6" ht="14.4" customHeight="1" x14ac:dyDescent="0.3">
      <c r="A19" s="718" t="s">
        <v>2090</v>
      </c>
      <c r="B19" s="711"/>
      <c r="C19" s="701">
        <v>0</v>
      </c>
      <c r="D19" s="711">
        <v>529.25</v>
      </c>
      <c r="E19" s="701">
        <v>1</v>
      </c>
      <c r="F19" s="712">
        <v>529.25</v>
      </c>
    </row>
    <row r="20" spans="1:6" ht="14.4" customHeight="1" x14ac:dyDescent="0.3">
      <c r="A20" s="718" t="s">
        <v>2101</v>
      </c>
      <c r="B20" s="711"/>
      <c r="C20" s="701">
        <v>0</v>
      </c>
      <c r="D20" s="711">
        <v>65.069999999999993</v>
      </c>
      <c r="E20" s="701">
        <v>1</v>
      </c>
      <c r="F20" s="712">
        <v>65.069999999999993</v>
      </c>
    </row>
    <row r="21" spans="1:6" ht="14.4" customHeight="1" x14ac:dyDescent="0.3">
      <c r="A21" s="718" t="s">
        <v>2077</v>
      </c>
      <c r="B21" s="711"/>
      <c r="C21" s="701">
        <v>0</v>
      </c>
      <c r="D21" s="711">
        <v>1250.58</v>
      </c>
      <c r="E21" s="701">
        <v>1</v>
      </c>
      <c r="F21" s="712">
        <v>1250.58</v>
      </c>
    </row>
    <row r="22" spans="1:6" ht="14.4" customHeight="1" thickBot="1" x14ac:dyDescent="0.35">
      <c r="A22" s="719" t="s">
        <v>2079</v>
      </c>
      <c r="B22" s="715"/>
      <c r="C22" s="716">
        <v>0</v>
      </c>
      <c r="D22" s="715">
        <v>617.98</v>
      </c>
      <c r="E22" s="716">
        <v>1</v>
      </c>
      <c r="F22" s="717">
        <v>617.98</v>
      </c>
    </row>
    <row r="23" spans="1:6" ht="14.4" customHeight="1" thickBot="1" x14ac:dyDescent="0.35">
      <c r="A23" s="652" t="s">
        <v>3</v>
      </c>
      <c r="B23" s="653">
        <v>55548.77</v>
      </c>
      <c r="C23" s="654">
        <v>7.0039635872576639E-2</v>
      </c>
      <c r="D23" s="653">
        <v>737556.00999999989</v>
      </c>
      <c r="E23" s="654">
        <v>0.92996036412742333</v>
      </c>
      <c r="F23" s="655">
        <v>793104.77999999991</v>
      </c>
    </row>
    <row r="24" spans="1:6" ht="14.4" customHeight="1" thickBot="1" x14ac:dyDescent="0.35"/>
    <row r="25" spans="1:6" ht="14.4" customHeight="1" x14ac:dyDescent="0.3">
      <c r="A25" s="656" t="s">
        <v>3086</v>
      </c>
      <c r="B25" s="628">
        <v>32202.760000000002</v>
      </c>
      <c r="C25" s="646">
        <v>8.9110242142416238E-2</v>
      </c>
      <c r="D25" s="628">
        <v>329178.37</v>
      </c>
      <c r="E25" s="646">
        <v>0.91088975785758375</v>
      </c>
      <c r="F25" s="629">
        <v>361381.13</v>
      </c>
    </row>
    <row r="26" spans="1:6" ht="14.4" customHeight="1" x14ac:dyDescent="0.3">
      <c r="A26" s="718" t="s">
        <v>3087</v>
      </c>
      <c r="B26" s="711">
        <v>10983.16</v>
      </c>
      <c r="C26" s="701">
        <v>9.6170115740444845E-2</v>
      </c>
      <c r="D26" s="711">
        <v>103222.37999999996</v>
      </c>
      <c r="E26" s="701">
        <v>0.90382988425955513</v>
      </c>
      <c r="F26" s="712">
        <v>114205.53999999996</v>
      </c>
    </row>
    <row r="27" spans="1:6" ht="14.4" customHeight="1" x14ac:dyDescent="0.3">
      <c r="A27" s="718" t="s">
        <v>1970</v>
      </c>
      <c r="B27" s="711">
        <v>5052.21</v>
      </c>
      <c r="C27" s="701">
        <v>0.13806859034603985</v>
      </c>
      <c r="D27" s="711">
        <v>31539.819999999989</v>
      </c>
      <c r="E27" s="701">
        <v>0.86193140965396009</v>
      </c>
      <c r="F27" s="712">
        <v>36592.029999999992</v>
      </c>
    </row>
    <row r="28" spans="1:6" ht="14.4" customHeight="1" x14ac:dyDescent="0.3">
      <c r="A28" s="718" t="s">
        <v>1940</v>
      </c>
      <c r="B28" s="711">
        <v>3833.25</v>
      </c>
      <c r="C28" s="701">
        <v>0.22101774542007646</v>
      </c>
      <c r="D28" s="711">
        <v>13510.38</v>
      </c>
      <c r="E28" s="701">
        <v>0.77898225457992365</v>
      </c>
      <c r="F28" s="712">
        <v>17343.629999999997</v>
      </c>
    </row>
    <row r="29" spans="1:6" ht="14.4" customHeight="1" x14ac:dyDescent="0.3">
      <c r="A29" s="718" t="s">
        <v>3088</v>
      </c>
      <c r="B29" s="711">
        <v>505.04</v>
      </c>
      <c r="C29" s="701">
        <v>0.25269435910778437</v>
      </c>
      <c r="D29" s="711">
        <v>1493.58</v>
      </c>
      <c r="E29" s="701">
        <v>0.74730564089221563</v>
      </c>
      <c r="F29" s="712">
        <v>1998.62</v>
      </c>
    </row>
    <row r="30" spans="1:6" ht="14.4" customHeight="1" x14ac:dyDescent="0.3">
      <c r="A30" s="718" t="s">
        <v>3089</v>
      </c>
      <c r="B30" s="711">
        <v>483.15</v>
      </c>
      <c r="C30" s="701">
        <v>0.11111111111111112</v>
      </c>
      <c r="D30" s="711">
        <v>3865.2</v>
      </c>
      <c r="E30" s="701">
        <v>0.88888888888888895</v>
      </c>
      <c r="F30" s="712">
        <v>4348.3499999999995</v>
      </c>
    </row>
    <row r="31" spans="1:6" ht="14.4" customHeight="1" x14ac:dyDescent="0.3">
      <c r="A31" s="718" t="s">
        <v>3090</v>
      </c>
      <c r="B31" s="711">
        <v>448.3</v>
      </c>
      <c r="C31" s="701">
        <v>0.39428320140721196</v>
      </c>
      <c r="D31" s="711">
        <v>688.7</v>
      </c>
      <c r="E31" s="701">
        <v>0.60571679859278804</v>
      </c>
      <c r="F31" s="712">
        <v>1137</v>
      </c>
    </row>
    <row r="32" spans="1:6" ht="14.4" customHeight="1" x14ac:dyDescent="0.3">
      <c r="A32" s="718" t="s">
        <v>3091</v>
      </c>
      <c r="B32" s="711">
        <v>413.22</v>
      </c>
      <c r="C32" s="701">
        <v>1</v>
      </c>
      <c r="D32" s="711"/>
      <c r="E32" s="701">
        <v>0</v>
      </c>
      <c r="F32" s="712">
        <v>413.22</v>
      </c>
    </row>
    <row r="33" spans="1:6" ht="14.4" customHeight="1" x14ac:dyDescent="0.3">
      <c r="A33" s="718" t="s">
        <v>3092</v>
      </c>
      <c r="B33" s="711">
        <v>403.5</v>
      </c>
      <c r="C33" s="701">
        <v>0.257712205403334</v>
      </c>
      <c r="D33" s="711">
        <v>1162.1999999999998</v>
      </c>
      <c r="E33" s="701">
        <v>0.74228779459666605</v>
      </c>
      <c r="F33" s="712">
        <v>1565.6999999999998</v>
      </c>
    </row>
    <row r="34" spans="1:6" ht="14.4" customHeight="1" x14ac:dyDescent="0.3">
      <c r="A34" s="718" t="s">
        <v>3093</v>
      </c>
      <c r="B34" s="711">
        <v>349.83</v>
      </c>
      <c r="C34" s="701">
        <v>1</v>
      </c>
      <c r="D34" s="711"/>
      <c r="E34" s="701">
        <v>0</v>
      </c>
      <c r="F34" s="712">
        <v>349.83</v>
      </c>
    </row>
    <row r="35" spans="1:6" ht="14.4" customHeight="1" x14ac:dyDescent="0.3">
      <c r="A35" s="718" t="s">
        <v>3094</v>
      </c>
      <c r="B35" s="711">
        <v>278.92</v>
      </c>
      <c r="C35" s="701">
        <v>0.15653657496267862</v>
      </c>
      <c r="D35" s="711">
        <v>1502.9</v>
      </c>
      <c r="E35" s="701">
        <v>0.84346342503732141</v>
      </c>
      <c r="F35" s="712">
        <v>1781.8200000000002</v>
      </c>
    </row>
    <row r="36" spans="1:6" ht="14.4" customHeight="1" x14ac:dyDescent="0.3">
      <c r="A36" s="718" t="s">
        <v>3095</v>
      </c>
      <c r="B36" s="711">
        <v>202.26</v>
      </c>
      <c r="C36" s="701">
        <v>1</v>
      </c>
      <c r="D36" s="711"/>
      <c r="E36" s="701">
        <v>0</v>
      </c>
      <c r="F36" s="712">
        <v>202.26</v>
      </c>
    </row>
    <row r="37" spans="1:6" ht="14.4" customHeight="1" x14ac:dyDescent="0.3">
      <c r="A37" s="718" t="s">
        <v>1954</v>
      </c>
      <c r="B37" s="711">
        <v>152.54</v>
      </c>
      <c r="C37" s="701">
        <v>1</v>
      </c>
      <c r="D37" s="711"/>
      <c r="E37" s="701">
        <v>0</v>
      </c>
      <c r="F37" s="712">
        <v>152.54</v>
      </c>
    </row>
    <row r="38" spans="1:6" ht="14.4" customHeight="1" x14ac:dyDescent="0.3">
      <c r="A38" s="718" t="s">
        <v>3096</v>
      </c>
      <c r="B38" s="711">
        <v>95.26</v>
      </c>
      <c r="C38" s="701">
        <v>1</v>
      </c>
      <c r="D38" s="711"/>
      <c r="E38" s="701">
        <v>0</v>
      </c>
      <c r="F38" s="712">
        <v>95.26</v>
      </c>
    </row>
    <row r="39" spans="1:6" ht="14.4" customHeight="1" x14ac:dyDescent="0.3">
      <c r="A39" s="718" t="s">
        <v>1973</v>
      </c>
      <c r="B39" s="711">
        <v>94.8</v>
      </c>
      <c r="C39" s="701">
        <v>1</v>
      </c>
      <c r="D39" s="711"/>
      <c r="E39" s="701">
        <v>0</v>
      </c>
      <c r="F39" s="712">
        <v>94.8</v>
      </c>
    </row>
    <row r="40" spans="1:6" ht="14.4" customHeight="1" x14ac:dyDescent="0.3">
      <c r="A40" s="718" t="s">
        <v>1944</v>
      </c>
      <c r="B40" s="711">
        <v>50.57</v>
      </c>
      <c r="C40" s="701">
        <v>0.43730543064683508</v>
      </c>
      <c r="D40" s="711">
        <v>65.069999999999993</v>
      </c>
      <c r="E40" s="701">
        <v>0.56269456935316498</v>
      </c>
      <c r="F40" s="712">
        <v>115.63999999999999</v>
      </c>
    </row>
    <row r="41" spans="1:6" ht="14.4" customHeight="1" x14ac:dyDescent="0.3">
      <c r="A41" s="718" t="s">
        <v>1971</v>
      </c>
      <c r="B41" s="711"/>
      <c r="C41" s="701"/>
      <c r="D41" s="711">
        <v>0</v>
      </c>
      <c r="E41" s="701"/>
      <c r="F41" s="712">
        <v>0</v>
      </c>
    </row>
    <row r="42" spans="1:6" ht="14.4" customHeight="1" x14ac:dyDescent="0.3">
      <c r="A42" s="718" t="s">
        <v>3097</v>
      </c>
      <c r="B42" s="711"/>
      <c r="C42" s="701">
        <v>0</v>
      </c>
      <c r="D42" s="711">
        <v>420.09000000000003</v>
      </c>
      <c r="E42" s="701">
        <v>1</v>
      </c>
      <c r="F42" s="712">
        <v>420.09000000000003</v>
      </c>
    </row>
    <row r="43" spans="1:6" ht="14.4" customHeight="1" x14ac:dyDescent="0.3">
      <c r="A43" s="718" t="s">
        <v>1967</v>
      </c>
      <c r="B43" s="711"/>
      <c r="C43" s="701">
        <v>0</v>
      </c>
      <c r="D43" s="711">
        <v>921.09999999999991</v>
      </c>
      <c r="E43" s="701">
        <v>1</v>
      </c>
      <c r="F43" s="712">
        <v>921.09999999999991</v>
      </c>
    </row>
    <row r="44" spans="1:6" ht="14.4" customHeight="1" x14ac:dyDescent="0.3">
      <c r="A44" s="718" t="s">
        <v>1974</v>
      </c>
      <c r="B44" s="711"/>
      <c r="C44" s="701">
        <v>0</v>
      </c>
      <c r="D44" s="711">
        <v>159.21</v>
      </c>
      <c r="E44" s="701">
        <v>1</v>
      </c>
      <c r="F44" s="712">
        <v>159.21</v>
      </c>
    </row>
    <row r="45" spans="1:6" ht="14.4" customHeight="1" x14ac:dyDescent="0.3">
      <c r="A45" s="718" t="s">
        <v>1948</v>
      </c>
      <c r="B45" s="711">
        <v>0</v>
      </c>
      <c r="C45" s="701">
        <v>0</v>
      </c>
      <c r="D45" s="711">
        <v>25.07</v>
      </c>
      <c r="E45" s="701">
        <v>1</v>
      </c>
      <c r="F45" s="712">
        <v>25.07</v>
      </c>
    </row>
    <row r="46" spans="1:6" ht="14.4" customHeight="1" x14ac:dyDescent="0.3">
      <c r="A46" s="718" t="s">
        <v>1963</v>
      </c>
      <c r="B46" s="711"/>
      <c r="C46" s="701">
        <v>0</v>
      </c>
      <c r="D46" s="711">
        <v>1080.04</v>
      </c>
      <c r="E46" s="701">
        <v>1</v>
      </c>
      <c r="F46" s="712">
        <v>1080.04</v>
      </c>
    </row>
    <row r="47" spans="1:6" ht="14.4" customHeight="1" x14ac:dyDescent="0.3">
      <c r="A47" s="718" t="s">
        <v>3098</v>
      </c>
      <c r="B47" s="711"/>
      <c r="C47" s="701">
        <v>0</v>
      </c>
      <c r="D47" s="711">
        <v>631.94000000000005</v>
      </c>
      <c r="E47" s="701">
        <v>1</v>
      </c>
      <c r="F47" s="712">
        <v>631.94000000000005</v>
      </c>
    </row>
    <row r="48" spans="1:6" ht="14.4" customHeight="1" x14ac:dyDescent="0.3">
      <c r="A48" s="718" t="s">
        <v>1969</v>
      </c>
      <c r="B48" s="711"/>
      <c r="C48" s="701">
        <v>0</v>
      </c>
      <c r="D48" s="711">
        <v>5438.44</v>
      </c>
      <c r="E48" s="701">
        <v>1</v>
      </c>
      <c r="F48" s="712">
        <v>5438.44</v>
      </c>
    </row>
    <row r="49" spans="1:6" ht="14.4" customHeight="1" x14ac:dyDescent="0.3">
      <c r="A49" s="718" t="s">
        <v>1981</v>
      </c>
      <c r="B49" s="711"/>
      <c r="C49" s="701">
        <v>0</v>
      </c>
      <c r="D49" s="711">
        <v>699.76</v>
      </c>
      <c r="E49" s="701">
        <v>1</v>
      </c>
      <c r="F49" s="712">
        <v>699.76</v>
      </c>
    </row>
    <row r="50" spans="1:6" ht="14.4" customHeight="1" x14ac:dyDescent="0.3">
      <c r="A50" s="718" t="s">
        <v>3099</v>
      </c>
      <c r="B50" s="711">
        <v>0</v>
      </c>
      <c r="C50" s="701">
        <v>0</v>
      </c>
      <c r="D50" s="711">
        <v>140329.12000000002</v>
      </c>
      <c r="E50" s="701">
        <v>1</v>
      </c>
      <c r="F50" s="712">
        <v>140329.12000000002</v>
      </c>
    </row>
    <row r="51" spans="1:6" ht="14.4" customHeight="1" x14ac:dyDescent="0.3">
      <c r="A51" s="718" t="s">
        <v>3100</v>
      </c>
      <c r="B51" s="711"/>
      <c r="C51" s="701">
        <v>0</v>
      </c>
      <c r="D51" s="711">
        <v>581.30999999999995</v>
      </c>
      <c r="E51" s="701">
        <v>1</v>
      </c>
      <c r="F51" s="712">
        <v>581.30999999999995</v>
      </c>
    </row>
    <row r="52" spans="1:6" ht="14.4" customHeight="1" x14ac:dyDescent="0.3">
      <c r="A52" s="718" t="s">
        <v>1955</v>
      </c>
      <c r="B52" s="711"/>
      <c r="C52" s="701">
        <v>0</v>
      </c>
      <c r="D52" s="711">
        <v>91917.62999999999</v>
      </c>
      <c r="E52" s="701">
        <v>1</v>
      </c>
      <c r="F52" s="712">
        <v>91917.62999999999</v>
      </c>
    </row>
    <row r="53" spans="1:6" ht="14.4" customHeight="1" x14ac:dyDescent="0.3">
      <c r="A53" s="718" t="s">
        <v>3101</v>
      </c>
      <c r="B53" s="711"/>
      <c r="C53" s="701"/>
      <c r="D53" s="711">
        <v>0</v>
      </c>
      <c r="E53" s="701"/>
      <c r="F53" s="712">
        <v>0</v>
      </c>
    </row>
    <row r="54" spans="1:6" ht="14.4" customHeight="1" x14ac:dyDescent="0.3">
      <c r="A54" s="718" t="s">
        <v>3102</v>
      </c>
      <c r="B54" s="711"/>
      <c r="C54" s="701">
        <v>0</v>
      </c>
      <c r="D54" s="711">
        <v>418.37</v>
      </c>
      <c r="E54" s="701">
        <v>1</v>
      </c>
      <c r="F54" s="712">
        <v>418.37</v>
      </c>
    </row>
    <row r="55" spans="1:6" ht="14.4" customHeight="1" x14ac:dyDescent="0.3">
      <c r="A55" s="718" t="s">
        <v>3103</v>
      </c>
      <c r="B55" s="711"/>
      <c r="C55" s="701">
        <v>0</v>
      </c>
      <c r="D55" s="711">
        <v>65.3</v>
      </c>
      <c r="E55" s="701">
        <v>1</v>
      </c>
      <c r="F55" s="712">
        <v>65.3</v>
      </c>
    </row>
    <row r="56" spans="1:6" ht="14.4" customHeight="1" x14ac:dyDescent="0.3">
      <c r="A56" s="718" t="s">
        <v>3104</v>
      </c>
      <c r="B56" s="711">
        <v>0</v>
      </c>
      <c r="C56" s="701"/>
      <c r="D56" s="711"/>
      <c r="E56" s="701"/>
      <c r="F56" s="712">
        <v>0</v>
      </c>
    </row>
    <row r="57" spans="1:6" ht="14.4" customHeight="1" x14ac:dyDescent="0.3">
      <c r="A57" s="718" t="s">
        <v>3105</v>
      </c>
      <c r="B57" s="711"/>
      <c r="C57" s="701">
        <v>0</v>
      </c>
      <c r="D57" s="711">
        <v>249.54</v>
      </c>
      <c r="E57" s="701">
        <v>1</v>
      </c>
      <c r="F57" s="712">
        <v>249.54</v>
      </c>
    </row>
    <row r="58" spans="1:6" ht="14.4" customHeight="1" x14ac:dyDescent="0.3">
      <c r="A58" s="718" t="s">
        <v>3106</v>
      </c>
      <c r="B58" s="711"/>
      <c r="C58" s="701">
        <v>0</v>
      </c>
      <c r="D58" s="711">
        <v>391.86</v>
      </c>
      <c r="E58" s="701">
        <v>1</v>
      </c>
      <c r="F58" s="712">
        <v>391.86</v>
      </c>
    </row>
    <row r="59" spans="1:6" ht="14.4" customHeight="1" x14ac:dyDescent="0.3">
      <c r="A59" s="718" t="s">
        <v>3107</v>
      </c>
      <c r="B59" s="711"/>
      <c r="C59" s="701">
        <v>0</v>
      </c>
      <c r="D59" s="711">
        <v>6377.58</v>
      </c>
      <c r="E59" s="701">
        <v>1</v>
      </c>
      <c r="F59" s="712">
        <v>6377.58</v>
      </c>
    </row>
    <row r="60" spans="1:6" ht="14.4" customHeight="1" x14ac:dyDescent="0.3">
      <c r="A60" s="718" t="s">
        <v>1980</v>
      </c>
      <c r="B60" s="711"/>
      <c r="C60" s="701">
        <v>0</v>
      </c>
      <c r="D60" s="711">
        <v>116.8</v>
      </c>
      <c r="E60" s="701">
        <v>1</v>
      </c>
      <c r="F60" s="712">
        <v>116.8</v>
      </c>
    </row>
    <row r="61" spans="1:6" ht="14.4" customHeight="1" x14ac:dyDescent="0.3">
      <c r="A61" s="718" t="s">
        <v>3108</v>
      </c>
      <c r="B61" s="711"/>
      <c r="C61" s="701">
        <v>0</v>
      </c>
      <c r="D61" s="711">
        <v>961.21</v>
      </c>
      <c r="E61" s="701">
        <v>1</v>
      </c>
      <c r="F61" s="712">
        <v>961.21</v>
      </c>
    </row>
    <row r="62" spans="1:6" ht="14.4" customHeight="1" x14ac:dyDescent="0.3">
      <c r="A62" s="718" t="s">
        <v>3109</v>
      </c>
      <c r="B62" s="711"/>
      <c r="C62" s="701"/>
      <c r="D62" s="711">
        <v>0</v>
      </c>
      <c r="E62" s="701"/>
      <c r="F62" s="712">
        <v>0</v>
      </c>
    </row>
    <row r="63" spans="1:6" ht="14.4" customHeight="1" thickBot="1" x14ac:dyDescent="0.35">
      <c r="A63" s="719" t="s">
        <v>1951</v>
      </c>
      <c r="B63" s="715"/>
      <c r="C63" s="716">
        <v>0</v>
      </c>
      <c r="D63" s="715">
        <v>543.04</v>
      </c>
      <c r="E63" s="716">
        <v>1</v>
      </c>
      <c r="F63" s="717">
        <v>543.04</v>
      </c>
    </row>
    <row r="64" spans="1:6" ht="14.4" customHeight="1" thickBot="1" x14ac:dyDescent="0.35">
      <c r="A64" s="652" t="s">
        <v>3</v>
      </c>
      <c r="B64" s="653">
        <v>55548.770000000004</v>
      </c>
      <c r="C64" s="654">
        <v>7.0039635872576667E-2</v>
      </c>
      <c r="D64" s="653">
        <v>737556.00999999978</v>
      </c>
      <c r="E64" s="654">
        <v>0.92996036412742344</v>
      </c>
      <c r="F64" s="655">
        <v>793104.77999999968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{5DC69598-0DAB-48AD-902F-8D3308FD99BB}</x14:id>
        </ext>
      </extLst>
    </cfRule>
  </conditionalFormatting>
  <conditionalFormatting sqref="F25:F6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{E7B212E6-2062-4054-A7F0-15A81E142AAA}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C69598-0DAB-48AD-902F-8D3308FD99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F5:F22</xm:sqref>
        </x14:conditionalFormatting>
        <x14:conditionalFormatting xmlns:xm="http://schemas.microsoft.com/office/excel/2006/main">
          <x14:cfRule type="dataBar" id="{E7B212E6-2062-4054-A7F0-15A81E142A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F25:F63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3134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144</v>
      </c>
      <c r="G3" s="47">
        <f>SUBTOTAL(9,G6:G1048576)</f>
        <v>55548.77</v>
      </c>
      <c r="H3" s="48">
        <f>IF(M3=0,0,G3/M3)</f>
        <v>7.0039635872576639E-2</v>
      </c>
      <c r="I3" s="47">
        <f>SUBTOTAL(9,I6:I1048576)</f>
        <v>1016</v>
      </c>
      <c r="J3" s="47">
        <f>SUBTOTAL(9,J6:J1048576)</f>
        <v>737556.00999999966</v>
      </c>
      <c r="K3" s="48">
        <f>IF(M3=0,0,J3/M3)</f>
        <v>0.929960364127423</v>
      </c>
      <c r="L3" s="47">
        <f>SUBTOTAL(9,L6:L1048576)</f>
        <v>1160</v>
      </c>
      <c r="M3" s="49">
        <f>SUBTOTAL(9,M6:M1048576)</f>
        <v>793104.77999999991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2101</v>
      </c>
      <c r="B6" s="625" t="s">
        <v>2004</v>
      </c>
      <c r="C6" s="625" t="s">
        <v>2465</v>
      </c>
      <c r="D6" s="625" t="s">
        <v>611</v>
      </c>
      <c r="E6" s="625" t="s">
        <v>2466</v>
      </c>
      <c r="F6" s="628"/>
      <c r="G6" s="628"/>
      <c r="H6" s="646">
        <v>0</v>
      </c>
      <c r="I6" s="628">
        <v>1</v>
      </c>
      <c r="J6" s="628">
        <v>65.069999999999993</v>
      </c>
      <c r="K6" s="646">
        <v>1</v>
      </c>
      <c r="L6" s="628">
        <v>1</v>
      </c>
      <c r="M6" s="629">
        <v>65.069999999999993</v>
      </c>
    </row>
    <row r="7" spans="1:13" ht="14.4" customHeight="1" x14ac:dyDescent="0.3">
      <c r="A7" s="695" t="s">
        <v>2075</v>
      </c>
      <c r="B7" s="696" t="s">
        <v>3110</v>
      </c>
      <c r="C7" s="696" t="s">
        <v>2107</v>
      </c>
      <c r="D7" s="696" t="s">
        <v>2108</v>
      </c>
      <c r="E7" s="696" t="s">
        <v>2109</v>
      </c>
      <c r="F7" s="711"/>
      <c r="G7" s="711"/>
      <c r="H7" s="701">
        <v>0</v>
      </c>
      <c r="I7" s="711">
        <v>1</v>
      </c>
      <c r="J7" s="711">
        <v>961.21</v>
      </c>
      <c r="K7" s="701">
        <v>1</v>
      </c>
      <c r="L7" s="711">
        <v>1</v>
      </c>
      <c r="M7" s="712">
        <v>961.21</v>
      </c>
    </row>
    <row r="8" spans="1:13" ht="14.4" customHeight="1" x14ac:dyDescent="0.3">
      <c r="A8" s="695" t="s">
        <v>2077</v>
      </c>
      <c r="B8" s="696" t="s">
        <v>1989</v>
      </c>
      <c r="C8" s="696" t="s">
        <v>2119</v>
      </c>
      <c r="D8" s="696" t="s">
        <v>2120</v>
      </c>
      <c r="E8" s="696" t="s">
        <v>2121</v>
      </c>
      <c r="F8" s="711"/>
      <c r="G8" s="711"/>
      <c r="H8" s="701">
        <v>0</v>
      </c>
      <c r="I8" s="711">
        <v>2</v>
      </c>
      <c r="J8" s="711">
        <v>1250.58</v>
      </c>
      <c r="K8" s="701">
        <v>1</v>
      </c>
      <c r="L8" s="711">
        <v>2</v>
      </c>
      <c r="M8" s="712">
        <v>1250.58</v>
      </c>
    </row>
    <row r="9" spans="1:13" ht="14.4" customHeight="1" x14ac:dyDescent="0.3">
      <c r="A9" s="695" t="s">
        <v>2077</v>
      </c>
      <c r="B9" s="696" t="s">
        <v>3111</v>
      </c>
      <c r="C9" s="696" t="s">
        <v>2115</v>
      </c>
      <c r="D9" s="696" t="s">
        <v>2116</v>
      </c>
      <c r="E9" s="696" t="s">
        <v>2117</v>
      </c>
      <c r="F9" s="711"/>
      <c r="G9" s="711"/>
      <c r="H9" s="701"/>
      <c r="I9" s="711">
        <v>1</v>
      </c>
      <c r="J9" s="711">
        <v>0</v>
      </c>
      <c r="K9" s="701"/>
      <c r="L9" s="711">
        <v>1</v>
      </c>
      <c r="M9" s="712">
        <v>0</v>
      </c>
    </row>
    <row r="10" spans="1:13" ht="14.4" customHeight="1" x14ac:dyDescent="0.3">
      <c r="A10" s="695" t="s">
        <v>2078</v>
      </c>
      <c r="B10" s="696" t="s">
        <v>2004</v>
      </c>
      <c r="C10" s="696" t="s">
        <v>2478</v>
      </c>
      <c r="D10" s="696" t="s">
        <v>2479</v>
      </c>
      <c r="E10" s="696" t="s">
        <v>2480</v>
      </c>
      <c r="F10" s="711">
        <v>1</v>
      </c>
      <c r="G10" s="711">
        <v>50.57</v>
      </c>
      <c r="H10" s="701">
        <v>1</v>
      </c>
      <c r="I10" s="711"/>
      <c r="J10" s="711"/>
      <c r="K10" s="701">
        <v>0</v>
      </c>
      <c r="L10" s="711">
        <v>1</v>
      </c>
      <c r="M10" s="712">
        <v>50.57</v>
      </c>
    </row>
    <row r="11" spans="1:13" ht="14.4" customHeight="1" x14ac:dyDescent="0.3">
      <c r="A11" s="695" t="s">
        <v>2078</v>
      </c>
      <c r="B11" s="696" t="s">
        <v>2012</v>
      </c>
      <c r="C11" s="696" t="s">
        <v>2131</v>
      </c>
      <c r="D11" s="696" t="s">
        <v>2132</v>
      </c>
      <c r="E11" s="696" t="s">
        <v>2133</v>
      </c>
      <c r="F11" s="711"/>
      <c r="G11" s="711"/>
      <c r="H11" s="701">
        <v>0</v>
      </c>
      <c r="I11" s="711">
        <v>2</v>
      </c>
      <c r="J11" s="711">
        <v>368.44</v>
      </c>
      <c r="K11" s="701">
        <v>1</v>
      </c>
      <c r="L11" s="711">
        <v>2</v>
      </c>
      <c r="M11" s="712">
        <v>368.44</v>
      </c>
    </row>
    <row r="12" spans="1:13" ht="14.4" customHeight="1" x14ac:dyDescent="0.3">
      <c r="A12" s="695" t="s">
        <v>2078</v>
      </c>
      <c r="B12" s="696" t="s">
        <v>3112</v>
      </c>
      <c r="C12" s="696" t="s">
        <v>2471</v>
      </c>
      <c r="D12" s="696" t="s">
        <v>2472</v>
      </c>
      <c r="E12" s="696" t="s">
        <v>2473</v>
      </c>
      <c r="F12" s="711">
        <v>2</v>
      </c>
      <c r="G12" s="711">
        <v>403.5</v>
      </c>
      <c r="H12" s="701">
        <v>1</v>
      </c>
      <c r="I12" s="711"/>
      <c r="J12" s="711"/>
      <c r="K12" s="701">
        <v>0</v>
      </c>
      <c r="L12" s="711">
        <v>2</v>
      </c>
      <c r="M12" s="712">
        <v>403.5</v>
      </c>
    </row>
    <row r="13" spans="1:13" ht="14.4" customHeight="1" x14ac:dyDescent="0.3">
      <c r="A13" s="695" t="s">
        <v>2079</v>
      </c>
      <c r="B13" s="696" t="s">
        <v>3113</v>
      </c>
      <c r="C13" s="696" t="s">
        <v>2139</v>
      </c>
      <c r="D13" s="696" t="s">
        <v>2140</v>
      </c>
      <c r="E13" s="696" t="s">
        <v>2141</v>
      </c>
      <c r="F13" s="711"/>
      <c r="G13" s="711"/>
      <c r="H13" s="701">
        <v>0</v>
      </c>
      <c r="I13" s="711">
        <v>1</v>
      </c>
      <c r="J13" s="711">
        <v>249.54</v>
      </c>
      <c r="K13" s="701">
        <v>1</v>
      </c>
      <c r="L13" s="711">
        <v>1</v>
      </c>
      <c r="M13" s="712">
        <v>249.54</v>
      </c>
    </row>
    <row r="14" spans="1:13" ht="14.4" customHeight="1" x14ac:dyDescent="0.3">
      <c r="A14" s="695" t="s">
        <v>2079</v>
      </c>
      <c r="B14" s="696" t="s">
        <v>2012</v>
      </c>
      <c r="C14" s="696" t="s">
        <v>2131</v>
      </c>
      <c r="D14" s="696" t="s">
        <v>2132</v>
      </c>
      <c r="E14" s="696" t="s">
        <v>2133</v>
      </c>
      <c r="F14" s="711"/>
      <c r="G14" s="711"/>
      <c r="H14" s="701">
        <v>0</v>
      </c>
      <c r="I14" s="711">
        <v>2</v>
      </c>
      <c r="J14" s="711">
        <v>368.44</v>
      </c>
      <c r="K14" s="701">
        <v>1</v>
      </c>
      <c r="L14" s="711">
        <v>2</v>
      </c>
      <c r="M14" s="712">
        <v>368.44</v>
      </c>
    </row>
    <row r="15" spans="1:13" ht="14.4" customHeight="1" x14ac:dyDescent="0.3">
      <c r="A15" s="695" t="s">
        <v>2081</v>
      </c>
      <c r="B15" s="696" t="s">
        <v>3114</v>
      </c>
      <c r="C15" s="696" t="s">
        <v>2578</v>
      </c>
      <c r="D15" s="696" t="s">
        <v>2291</v>
      </c>
      <c r="E15" s="696" t="s">
        <v>2579</v>
      </c>
      <c r="F15" s="711"/>
      <c r="G15" s="711"/>
      <c r="H15" s="701">
        <v>0</v>
      </c>
      <c r="I15" s="711">
        <v>1</v>
      </c>
      <c r="J15" s="711">
        <v>195.92</v>
      </c>
      <c r="K15" s="701">
        <v>1</v>
      </c>
      <c r="L15" s="711">
        <v>1</v>
      </c>
      <c r="M15" s="712">
        <v>195.92</v>
      </c>
    </row>
    <row r="16" spans="1:13" ht="14.4" customHeight="1" x14ac:dyDescent="0.3">
      <c r="A16" s="695" t="s">
        <v>2081</v>
      </c>
      <c r="B16" s="696" t="s">
        <v>2001</v>
      </c>
      <c r="C16" s="696" t="s">
        <v>2593</v>
      </c>
      <c r="D16" s="696" t="s">
        <v>2594</v>
      </c>
      <c r="E16" s="696" t="s">
        <v>2595</v>
      </c>
      <c r="F16" s="711">
        <v>1</v>
      </c>
      <c r="G16" s="711">
        <v>152.54</v>
      </c>
      <c r="H16" s="701">
        <v>1</v>
      </c>
      <c r="I16" s="711"/>
      <c r="J16" s="711"/>
      <c r="K16" s="701">
        <v>0</v>
      </c>
      <c r="L16" s="711">
        <v>1</v>
      </c>
      <c r="M16" s="712">
        <v>152.54</v>
      </c>
    </row>
    <row r="17" spans="1:13" ht="14.4" customHeight="1" x14ac:dyDescent="0.3">
      <c r="A17" s="695" t="s">
        <v>2081</v>
      </c>
      <c r="B17" s="696" t="s">
        <v>3115</v>
      </c>
      <c r="C17" s="696" t="s">
        <v>2589</v>
      </c>
      <c r="D17" s="696" t="s">
        <v>2590</v>
      </c>
      <c r="E17" s="696" t="s">
        <v>2591</v>
      </c>
      <c r="F17" s="711"/>
      <c r="G17" s="711"/>
      <c r="H17" s="701">
        <v>0</v>
      </c>
      <c r="I17" s="711">
        <v>6</v>
      </c>
      <c r="J17" s="711">
        <v>1159.56</v>
      </c>
      <c r="K17" s="701">
        <v>1</v>
      </c>
      <c r="L17" s="711">
        <v>6</v>
      </c>
      <c r="M17" s="712">
        <v>1159.56</v>
      </c>
    </row>
    <row r="18" spans="1:13" ht="14.4" customHeight="1" x14ac:dyDescent="0.3">
      <c r="A18" s="695" t="s">
        <v>2081</v>
      </c>
      <c r="B18" s="696" t="s">
        <v>3116</v>
      </c>
      <c r="C18" s="696" t="s">
        <v>2449</v>
      </c>
      <c r="D18" s="696" t="s">
        <v>2450</v>
      </c>
      <c r="E18" s="696" t="s">
        <v>2451</v>
      </c>
      <c r="F18" s="711"/>
      <c r="G18" s="711"/>
      <c r="H18" s="701">
        <v>0</v>
      </c>
      <c r="I18" s="711">
        <v>11</v>
      </c>
      <c r="J18" s="711">
        <v>1062.9299999999998</v>
      </c>
      <c r="K18" s="701">
        <v>1</v>
      </c>
      <c r="L18" s="711">
        <v>11</v>
      </c>
      <c r="M18" s="712">
        <v>1062.9299999999998</v>
      </c>
    </row>
    <row r="19" spans="1:13" ht="14.4" customHeight="1" x14ac:dyDescent="0.3">
      <c r="A19" s="695" t="s">
        <v>2081</v>
      </c>
      <c r="B19" s="696" t="s">
        <v>3117</v>
      </c>
      <c r="C19" s="696" t="s">
        <v>2505</v>
      </c>
      <c r="D19" s="696" t="s">
        <v>2506</v>
      </c>
      <c r="E19" s="696" t="s">
        <v>2507</v>
      </c>
      <c r="F19" s="711"/>
      <c r="G19" s="711"/>
      <c r="H19" s="701">
        <v>0</v>
      </c>
      <c r="I19" s="711">
        <v>8</v>
      </c>
      <c r="J19" s="711">
        <v>7315.32</v>
      </c>
      <c r="K19" s="701">
        <v>1</v>
      </c>
      <c r="L19" s="711">
        <v>8</v>
      </c>
      <c r="M19" s="712">
        <v>7315.32</v>
      </c>
    </row>
    <row r="20" spans="1:13" ht="14.4" customHeight="1" x14ac:dyDescent="0.3">
      <c r="A20" s="695" t="s">
        <v>2081</v>
      </c>
      <c r="B20" s="696" t="s">
        <v>2065</v>
      </c>
      <c r="C20" s="696" t="s">
        <v>2663</v>
      </c>
      <c r="D20" s="696" t="s">
        <v>2664</v>
      </c>
      <c r="E20" s="696" t="s">
        <v>2346</v>
      </c>
      <c r="F20" s="711">
        <v>3</v>
      </c>
      <c r="G20" s="711">
        <v>0</v>
      </c>
      <c r="H20" s="701"/>
      <c r="I20" s="711"/>
      <c r="J20" s="711"/>
      <c r="K20" s="701"/>
      <c r="L20" s="711">
        <v>3</v>
      </c>
      <c r="M20" s="712">
        <v>0</v>
      </c>
    </row>
    <row r="21" spans="1:13" ht="14.4" customHeight="1" x14ac:dyDescent="0.3">
      <c r="A21" s="695" t="s">
        <v>2081</v>
      </c>
      <c r="B21" s="696" t="s">
        <v>2065</v>
      </c>
      <c r="C21" s="696" t="s">
        <v>2665</v>
      </c>
      <c r="D21" s="696" t="s">
        <v>2666</v>
      </c>
      <c r="E21" s="696" t="s">
        <v>2667</v>
      </c>
      <c r="F21" s="711"/>
      <c r="G21" s="711"/>
      <c r="H21" s="701">
        <v>0</v>
      </c>
      <c r="I21" s="711">
        <v>4</v>
      </c>
      <c r="J21" s="711">
        <v>130.96</v>
      </c>
      <c r="K21" s="701">
        <v>1</v>
      </c>
      <c r="L21" s="711">
        <v>4</v>
      </c>
      <c r="M21" s="712">
        <v>130.96</v>
      </c>
    </row>
    <row r="22" spans="1:13" ht="14.4" customHeight="1" x14ac:dyDescent="0.3">
      <c r="A22" s="695" t="s">
        <v>2081</v>
      </c>
      <c r="B22" s="696" t="s">
        <v>2065</v>
      </c>
      <c r="C22" s="696" t="s">
        <v>2668</v>
      </c>
      <c r="D22" s="696" t="s">
        <v>2669</v>
      </c>
      <c r="E22" s="696" t="s">
        <v>2196</v>
      </c>
      <c r="F22" s="711"/>
      <c r="G22" s="711"/>
      <c r="H22" s="701">
        <v>0</v>
      </c>
      <c r="I22" s="711">
        <v>25</v>
      </c>
      <c r="J22" s="711">
        <v>3684.0000000000005</v>
      </c>
      <c r="K22" s="701">
        <v>1</v>
      </c>
      <c r="L22" s="711">
        <v>25</v>
      </c>
      <c r="M22" s="712">
        <v>3684.0000000000005</v>
      </c>
    </row>
    <row r="23" spans="1:13" ht="14.4" customHeight="1" x14ac:dyDescent="0.3">
      <c r="A23" s="695" t="s">
        <v>2081</v>
      </c>
      <c r="B23" s="696" t="s">
        <v>2065</v>
      </c>
      <c r="C23" s="696" t="s">
        <v>2353</v>
      </c>
      <c r="D23" s="696" t="s">
        <v>2354</v>
      </c>
      <c r="E23" s="696" t="s">
        <v>2337</v>
      </c>
      <c r="F23" s="711"/>
      <c r="G23" s="711"/>
      <c r="H23" s="701">
        <v>0</v>
      </c>
      <c r="I23" s="711">
        <v>7</v>
      </c>
      <c r="J23" s="711">
        <v>1375.22</v>
      </c>
      <c r="K23" s="701">
        <v>1</v>
      </c>
      <c r="L23" s="711">
        <v>7</v>
      </c>
      <c r="M23" s="712">
        <v>1375.22</v>
      </c>
    </row>
    <row r="24" spans="1:13" ht="14.4" customHeight="1" x14ac:dyDescent="0.3">
      <c r="A24" s="695" t="s">
        <v>2081</v>
      </c>
      <c r="B24" s="696" t="s">
        <v>2065</v>
      </c>
      <c r="C24" s="696" t="s">
        <v>2670</v>
      </c>
      <c r="D24" s="696" t="s">
        <v>2671</v>
      </c>
      <c r="E24" s="696" t="s">
        <v>2346</v>
      </c>
      <c r="F24" s="711"/>
      <c r="G24" s="711"/>
      <c r="H24" s="701">
        <v>0</v>
      </c>
      <c r="I24" s="711">
        <v>6</v>
      </c>
      <c r="J24" s="711">
        <v>589.38</v>
      </c>
      <c r="K24" s="701">
        <v>1</v>
      </c>
      <c r="L24" s="711">
        <v>6</v>
      </c>
      <c r="M24" s="712">
        <v>589.38</v>
      </c>
    </row>
    <row r="25" spans="1:13" ht="14.4" customHeight="1" x14ac:dyDescent="0.3">
      <c r="A25" s="695" t="s">
        <v>2081</v>
      </c>
      <c r="B25" s="696" t="s">
        <v>2065</v>
      </c>
      <c r="C25" s="696" t="s">
        <v>2672</v>
      </c>
      <c r="D25" s="696" t="s">
        <v>2671</v>
      </c>
      <c r="E25" s="696" t="s">
        <v>2673</v>
      </c>
      <c r="F25" s="711"/>
      <c r="G25" s="711"/>
      <c r="H25" s="701">
        <v>0</v>
      </c>
      <c r="I25" s="711">
        <v>1</v>
      </c>
      <c r="J25" s="711">
        <v>163.72999999999999</v>
      </c>
      <c r="K25" s="701">
        <v>1</v>
      </c>
      <c r="L25" s="711">
        <v>1</v>
      </c>
      <c r="M25" s="712">
        <v>163.72999999999999</v>
      </c>
    </row>
    <row r="26" spans="1:13" ht="14.4" customHeight="1" x14ac:dyDescent="0.3">
      <c r="A26" s="695" t="s">
        <v>2081</v>
      </c>
      <c r="B26" s="696" t="s">
        <v>2065</v>
      </c>
      <c r="C26" s="696" t="s">
        <v>2674</v>
      </c>
      <c r="D26" s="696" t="s">
        <v>2666</v>
      </c>
      <c r="E26" s="696" t="s">
        <v>2675</v>
      </c>
      <c r="F26" s="711"/>
      <c r="G26" s="711"/>
      <c r="H26" s="701">
        <v>0</v>
      </c>
      <c r="I26" s="711">
        <v>1</v>
      </c>
      <c r="J26" s="711">
        <v>314.33999999999997</v>
      </c>
      <c r="K26" s="701">
        <v>1</v>
      </c>
      <c r="L26" s="711">
        <v>1</v>
      </c>
      <c r="M26" s="712">
        <v>314.33999999999997</v>
      </c>
    </row>
    <row r="27" spans="1:13" ht="14.4" customHeight="1" x14ac:dyDescent="0.3">
      <c r="A27" s="695" t="s">
        <v>2081</v>
      </c>
      <c r="B27" s="696" t="s">
        <v>3118</v>
      </c>
      <c r="C27" s="696" t="s">
        <v>2649</v>
      </c>
      <c r="D27" s="696" t="s">
        <v>2650</v>
      </c>
      <c r="E27" s="696" t="s">
        <v>2651</v>
      </c>
      <c r="F27" s="711"/>
      <c r="G27" s="711"/>
      <c r="H27" s="701">
        <v>0</v>
      </c>
      <c r="I27" s="711">
        <v>2</v>
      </c>
      <c r="J27" s="711">
        <v>208.38</v>
      </c>
      <c r="K27" s="701">
        <v>1</v>
      </c>
      <c r="L27" s="711">
        <v>2</v>
      </c>
      <c r="M27" s="712">
        <v>208.38</v>
      </c>
    </row>
    <row r="28" spans="1:13" ht="14.4" customHeight="1" x14ac:dyDescent="0.3">
      <c r="A28" s="695" t="s">
        <v>2081</v>
      </c>
      <c r="B28" s="696" t="s">
        <v>3119</v>
      </c>
      <c r="C28" s="696" t="s">
        <v>2558</v>
      </c>
      <c r="D28" s="696" t="s">
        <v>2559</v>
      </c>
      <c r="E28" s="696" t="s">
        <v>2560</v>
      </c>
      <c r="F28" s="711"/>
      <c r="G28" s="711"/>
      <c r="H28" s="701">
        <v>0</v>
      </c>
      <c r="I28" s="711">
        <v>2</v>
      </c>
      <c r="J28" s="711">
        <v>1183.3399999999999</v>
      </c>
      <c r="K28" s="701">
        <v>1</v>
      </c>
      <c r="L28" s="711">
        <v>2</v>
      </c>
      <c r="M28" s="712">
        <v>1183.3399999999999</v>
      </c>
    </row>
    <row r="29" spans="1:13" ht="14.4" customHeight="1" x14ac:dyDescent="0.3">
      <c r="A29" s="695" t="s">
        <v>2081</v>
      </c>
      <c r="B29" s="696" t="s">
        <v>3119</v>
      </c>
      <c r="C29" s="696" t="s">
        <v>2561</v>
      </c>
      <c r="D29" s="696" t="s">
        <v>2562</v>
      </c>
      <c r="E29" s="696" t="s">
        <v>2563</v>
      </c>
      <c r="F29" s="711"/>
      <c r="G29" s="711"/>
      <c r="H29" s="701">
        <v>0</v>
      </c>
      <c r="I29" s="711">
        <v>13</v>
      </c>
      <c r="J29" s="711">
        <v>5765.76</v>
      </c>
      <c r="K29" s="701">
        <v>1</v>
      </c>
      <c r="L29" s="711">
        <v>13</v>
      </c>
      <c r="M29" s="712">
        <v>5765.76</v>
      </c>
    </row>
    <row r="30" spans="1:13" ht="14.4" customHeight="1" x14ac:dyDescent="0.3">
      <c r="A30" s="695" t="s">
        <v>2081</v>
      </c>
      <c r="B30" s="696" t="s">
        <v>3119</v>
      </c>
      <c r="C30" s="696" t="s">
        <v>2564</v>
      </c>
      <c r="D30" s="696" t="s">
        <v>2562</v>
      </c>
      <c r="E30" s="696" t="s">
        <v>2565</v>
      </c>
      <c r="F30" s="711"/>
      <c r="G30" s="711"/>
      <c r="H30" s="701">
        <v>0</v>
      </c>
      <c r="I30" s="711">
        <v>3</v>
      </c>
      <c r="J30" s="711">
        <v>2661.1499999999996</v>
      </c>
      <c r="K30" s="701">
        <v>1</v>
      </c>
      <c r="L30" s="711">
        <v>3</v>
      </c>
      <c r="M30" s="712">
        <v>2661.1499999999996</v>
      </c>
    </row>
    <row r="31" spans="1:13" ht="14.4" customHeight="1" x14ac:dyDescent="0.3">
      <c r="A31" s="695" t="s">
        <v>2081</v>
      </c>
      <c r="B31" s="696" t="s">
        <v>3120</v>
      </c>
      <c r="C31" s="696" t="s">
        <v>2643</v>
      </c>
      <c r="D31" s="696" t="s">
        <v>2644</v>
      </c>
      <c r="E31" s="696" t="s">
        <v>2645</v>
      </c>
      <c r="F31" s="711"/>
      <c r="G31" s="711"/>
      <c r="H31" s="701">
        <v>0</v>
      </c>
      <c r="I31" s="711">
        <v>6</v>
      </c>
      <c r="J31" s="711">
        <v>8067.9600000000009</v>
      </c>
      <c r="K31" s="701">
        <v>1</v>
      </c>
      <c r="L31" s="711">
        <v>6</v>
      </c>
      <c r="M31" s="712">
        <v>8067.9600000000009</v>
      </c>
    </row>
    <row r="32" spans="1:13" ht="14.4" customHeight="1" x14ac:dyDescent="0.3">
      <c r="A32" s="695" t="s">
        <v>2081</v>
      </c>
      <c r="B32" s="696" t="s">
        <v>3120</v>
      </c>
      <c r="C32" s="696" t="s">
        <v>2646</v>
      </c>
      <c r="D32" s="696" t="s">
        <v>2647</v>
      </c>
      <c r="E32" s="696" t="s">
        <v>2648</v>
      </c>
      <c r="F32" s="711"/>
      <c r="G32" s="711"/>
      <c r="H32" s="701">
        <v>0</v>
      </c>
      <c r="I32" s="711">
        <v>5</v>
      </c>
      <c r="J32" s="711">
        <v>8967.2999999999993</v>
      </c>
      <c r="K32" s="701">
        <v>1</v>
      </c>
      <c r="L32" s="711">
        <v>5</v>
      </c>
      <c r="M32" s="712">
        <v>8967.2999999999993</v>
      </c>
    </row>
    <row r="33" spans="1:13" ht="14.4" customHeight="1" x14ac:dyDescent="0.3">
      <c r="A33" s="695" t="s">
        <v>2081</v>
      </c>
      <c r="B33" s="696" t="s">
        <v>2051</v>
      </c>
      <c r="C33" s="696" t="s">
        <v>2508</v>
      </c>
      <c r="D33" s="696" t="s">
        <v>2374</v>
      </c>
      <c r="E33" s="696" t="s">
        <v>2509</v>
      </c>
      <c r="F33" s="711"/>
      <c r="G33" s="711"/>
      <c r="H33" s="701">
        <v>0</v>
      </c>
      <c r="I33" s="711">
        <v>7</v>
      </c>
      <c r="J33" s="711">
        <v>1513.12</v>
      </c>
      <c r="K33" s="701">
        <v>1</v>
      </c>
      <c r="L33" s="711">
        <v>7</v>
      </c>
      <c r="M33" s="712">
        <v>1513.12</v>
      </c>
    </row>
    <row r="34" spans="1:13" ht="14.4" customHeight="1" x14ac:dyDescent="0.3">
      <c r="A34" s="695" t="s">
        <v>2081</v>
      </c>
      <c r="B34" s="696" t="s">
        <v>3121</v>
      </c>
      <c r="C34" s="696" t="s">
        <v>2678</v>
      </c>
      <c r="D34" s="696" t="s">
        <v>2207</v>
      </c>
      <c r="E34" s="696" t="s">
        <v>2679</v>
      </c>
      <c r="F34" s="711"/>
      <c r="G34" s="711"/>
      <c r="H34" s="701"/>
      <c r="I34" s="711">
        <v>1</v>
      </c>
      <c r="J34" s="711">
        <v>0</v>
      </c>
      <c r="K34" s="701"/>
      <c r="L34" s="711">
        <v>1</v>
      </c>
      <c r="M34" s="712">
        <v>0</v>
      </c>
    </row>
    <row r="35" spans="1:13" ht="14.4" customHeight="1" x14ac:dyDescent="0.3">
      <c r="A35" s="695" t="s">
        <v>2081</v>
      </c>
      <c r="B35" s="696" t="s">
        <v>3122</v>
      </c>
      <c r="C35" s="696" t="s">
        <v>2581</v>
      </c>
      <c r="D35" s="696" t="s">
        <v>2582</v>
      </c>
      <c r="E35" s="696" t="s">
        <v>2583</v>
      </c>
      <c r="F35" s="711"/>
      <c r="G35" s="711"/>
      <c r="H35" s="701">
        <v>0</v>
      </c>
      <c r="I35" s="711">
        <v>1</v>
      </c>
      <c r="J35" s="711">
        <v>137.74</v>
      </c>
      <c r="K35" s="701">
        <v>1</v>
      </c>
      <c r="L35" s="711">
        <v>1</v>
      </c>
      <c r="M35" s="712">
        <v>137.74</v>
      </c>
    </row>
    <row r="36" spans="1:13" ht="14.4" customHeight="1" x14ac:dyDescent="0.3">
      <c r="A36" s="695" t="s">
        <v>2082</v>
      </c>
      <c r="B36" s="696" t="s">
        <v>1983</v>
      </c>
      <c r="C36" s="696" t="s">
        <v>2179</v>
      </c>
      <c r="D36" s="696" t="s">
        <v>2180</v>
      </c>
      <c r="E36" s="696" t="s">
        <v>2181</v>
      </c>
      <c r="F36" s="711"/>
      <c r="G36" s="711"/>
      <c r="H36" s="701">
        <v>0</v>
      </c>
      <c r="I36" s="711">
        <v>2</v>
      </c>
      <c r="J36" s="711">
        <v>699.76</v>
      </c>
      <c r="K36" s="701">
        <v>1</v>
      </c>
      <c r="L36" s="711">
        <v>2</v>
      </c>
      <c r="M36" s="712">
        <v>699.76</v>
      </c>
    </row>
    <row r="37" spans="1:13" ht="14.4" customHeight="1" x14ac:dyDescent="0.3">
      <c r="A37" s="695" t="s">
        <v>2082</v>
      </c>
      <c r="B37" s="696" t="s">
        <v>3123</v>
      </c>
      <c r="C37" s="696" t="s">
        <v>2183</v>
      </c>
      <c r="D37" s="696" t="s">
        <v>2184</v>
      </c>
      <c r="E37" s="696" t="s">
        <v>2185</v>
      </c>
      <c r="F37" s="711"/>
      <c r="G37" s="711"/>
      <c r="H37" s="701">
        <v>0</v>
      </c>
      <c r="I37" s="711">
        <v>3</v>
      </c>
      <c r="J37" s="711">
        <v>420.09000000000003</v>
      </c>
      <c r="K37" s="701">
        <v>1</v>
      </c>
      <c r="L37" s="711">
        <v>3</v>
      </c>
      <c r="M37" s="712">
        <v>420.09000000000003</v>
      </c>
    </row>
    <row r="38" spans="1:13" ht="14.4" customHeight="1" x14ac:dyDescent="0.3">
      <c r="A38" s="695" t="s">
        <v>2082</v>
      </c>
      <c r="B38" s="696" t="s">
        <v>3124</v>
      </c>
      <c r="C38" s="696" t="s">
        <v>2170</v>
      </c>
      <c r="D38" s="696" t="s">
        <v>2171</v>
      </c>
      <c r="E38" s="696" t="s">
        <v>2172</v>
      </c>
      <c r="F38" s="711"/>
      <c r="G38" s="711"/>
      <c r="H38" s="701">
        <v>0</v>
      </c>
      <c r="I38" s="711">
        <v>1</v>
      </c>
      <c r="J38" s="711">
        <v>581.30999999999995</v>
      </c>
      <c r="K38" s="701">
        <v>1</v>
      </c>
      <c r="L38" s="711">
        <v>1</v>
      </c>
      <c r="M38" s="712">
        <v>581.30999999999995</v>
      </c>
    </row>
    <row r="39" spans="1:13" ht="14.4" customHeight="1" x14ac:dyDescent="0.3">
      <c r="A39" s="695" t="s">
        <v>2082</v>
      </c>
      <c r="B39" s="696" t="s">
        <v>3115</v>
      </c>
      <c r="C39" s="696" t="s">
        <v>2589</v>
      </c>
      <c r="D39" s="696" t="s">
        <v>2590</v>
      </c>
      <c r="E39" s="696" t="s">
        <v>2591</v>
      </c>
      <c r="F39" s="711"/>
      <c r="G39" s="711"/>
      <c r="H39" s="701">
        <v>0</v>
      </c>
      <c r="I39" s="711">
        <v>4</v>
      </c>
      <c r="J39" s="711">
        <v>773.04</v>
      </c>
      <c r="K39" s="701">
        <v>1</v>
      </c>
      <c r="L39" s="711">
        <v>4</v>
      </c>
      <c r="M39" s="712">
        <v>773.04</v>
      </c>
    </row>
    <row r="40" spans="1:13" ht="14.4" customHeight="1" x14ac:dyDescent="0.3">
      <c r="A40" s="695" t="s">
        <v>2082</v>
      </c>
      <c r="B40" s="696" t="s">
        <v>3116</v>
      </c>
      <c r="C40" s="696" t="s">
        <v>2449</v>
      </c>
      <c r="D40" s="696" t="s">
        <v>2450</v>
      </c>
      <c r="E40" s="696" t="s">
        <v>2451</v>
      </c>
      <c r="F40" s="711"/>
      <c r="G40" s="711"/>
      <c r="H40" s="701">
        <v>0</v>
      </c>
      <c r="I40" s="711">
        <v>7</v>
      </c>
      <c r="J40" s="711">
        <v>676.41</v>
      </c>
      <c r="K40" s="701">
        <v>1</v>
      </c>
      <c r="L40" s="711">
        <v>7</v>
      </c>
      <c r="M40" s="712">
        <v>676.41</v>
      </c>
    </row>
    <row r="41" spans="1:13" ht="14.4" customHeight="1" x14ac:dyDescent="0.3">
      <c r="A41" s="695" t="s">
        <v>2082</v>
      </c>
      <c r="B41" s="696" t="s">
        <v>3116</v>
      </c>
      <c r="C41" s="696" t="s">
        <v>2770</v>
      </c>
      <c r="D41" s="696" t="s">
        <v>2771</v>
      </c>
      <c r="E41" s="696" t="s">
        <v>2772</v>
      </c>
      <c r="F41" s="711">
        <v>1</v>
      </c>
      <c r="G41" s="711">
        <v>96.63</v>
      </c>
      <c r="H41" s="701">
        <v>1</v>
      </c>
      <c r="I41" s="711"/>
      <c r="J41" s="711"/>
      <c r="K41" s="701">
        <v>0</v>
      </c>
      <c r="L41" s="711">
        <v>1</v>
      </c>
      <c r="M41" s="712">
        <v>96.63</v>
      </c>
    </row>
    <row r="42" spans="1:13" ht="14.4" customHeight="1" x14ac:dyDescent="0.3">
      <c r="A42" s="695" t="s">
        <v>2082</v>
      </c>
      <c r="B42" s="696" t="s">
        <v>3117</v>
      </c>
      <c r="C42" s="696" t="s">
        <v>2505</v>
      </c>
      <c r="D42" s="696" t="s">
        <v>2506</v>
      </c>
      <c r="E42" s="696" t="s">
        <v>2507</v>
      </c>
      <c r="F42" s="711"/>
      <c r="G42" s="711"/>
      <c r="H42" s="701">
        <v>0</v>
      </c>
      <c r="I42" s="711">
        <v>24</v>
      </c>
      <c r="J42" s="711">
        <v>22172.329999999998</v>
      </c>
      <c r="K42" s="701">
        <v>1</v>
      </c>
      <c r="L42" s="711">
        <v>24</v>
      </c>
      <c r="M42" s="712">
        <v>22172.329999999998</v>
      </c>
    </row>
    <row r="43" spans="1:13" ht="14.4" customHeight="1" x14ac:dyDescent="0.3">
      <c r="A43" s="695" t="s">
        <v>2082</v>
      </c>
      <c r="B43" s="696" t="s">
        <v>3117</v>
      </c>
      <c r="C43" s="696" t="s">
        <v>2687</v>
      </c>
      <c r="D43" s="696" t="s">
        <v>2688</v>
      </c>
      <c r="E43" s="696" t="s">
        <v>2689</v>
      </c>
      <c r="F43" s="711"/>
      <c r="G43" s="711"/>
      <c r="H43" s="701">
        <v>0</v>
      </c>
      <c r="I43" s="711">
        <v>39</v>
      </c>
      <c r="J43" s="711">
        <v>51792.72</v>
      </c>
      <c r="K43" s="701">
        <v>1</v>
      </c>
      <c r="L43" s="711">
        <v>39</v>
      </c>
      <c r="M43" s="712">
        <v>51792.72</v>
      </c>
    </row>
    <row r="44" spans="1:13" ht="14.4" customHeight="1" x14ac:dyDescent="0.3">
      <c r="A44" s="695" t="s">
        <v>2082</v>
      </c>
      <c r="B44" s="696" t="s">
        <v>3117</v>
      </c>
      <c r="C44" s="696" t="s">
        <v>2690</v>
      </c>
      <c r="D44" s="696" t="s">
        <v>2691</v>
      </c>
      <c r="E44" s="696" t="s">
        <v>2692</v>
      </c>
      <c r="F44" s="711"/>
      <c r="G44" s="711"/>
      <c r="H44" s="701">
        <v>0</v>
      </c>
      <c r="I44" s="711">
        <v>21</v>
      </c>
      <c r="J44" s="711">
        <v>36294.660000000003</v>
      </c>
      <c r="K44" s="701">
        <v>1</v>
      </c>
      <c r="L44" s="711">
        <v>21</v>
      </c>
      <c r="M44" s="712">
        <v>36294.660000000003</v>
      </c>
    </row>
    <row r="45" spans="1:13" ht="14.4" customHeight="1" x14ac:dyDescent="0.3">
      <c r="A45" s="695" t="s">
        <v>2082</v>
      </c>
      <c r="B45" s="696" t="s">
        <v>3117</v>
      </c>
      <c r="C45" s="696" t="s">
        <v>2693</v>
      </c>
      <c r="D45" s="696" t="s">
        <v>2694</v>
      </c>
      <c r="E45" s="696" t="s">
        <v>2695</v>
      </c>
      <c r="F45" s="711">
        <v>6</v>
      </c>
      <c r="G45" s="711">
        <v>4624.2000000000007</v>
      </c>
      <c r="H45" s="701">
        <v>1</v>
      </c>
      <c r="I45" s="711"/>
      <c r="J45" s="711"/>
      <c r="K45" s="701">
        <v>0</v>
      </c>
      <c r="L45" s="711">
        <v>6</v>
      </c>
      <c r="M45" s="712">
        <v>4624.2000000000007</v>
      </c>
    </row>
    <row r="46" spans="1:13" ht="14.4" customHeight="1" x14ac:dyDescent="0.3">
      <c r="A46" s="695" t="s">
        <v>2082</v>
      </c>
      <c r="B46" s="696" t="s">
        <v>2065</v>
      </c>
      <c r="C46" s="696" t="s">
        <v>2794</v>
      </c>
      <c r="D46" s="696" t="s">
        <v>2795</v>
      </c>
      <c r="E46" s="696" t="s">
        <v>2796</v>
      </c>
      <c r="F46" s="711">
        <v>3</v>
      </c>
      <c r="G46" s="711">
        <v>982.31999999999994</v>
      </c>
      <c r="H46" s="701">
        <v>1</v>
      </c>
      <c r="I46" s="711"/>
      <c r="J46" s="711"/>
      <c r="K46" s="701">
        <v>0</v>
      </c>
      <c r="L46" s="711">
        <v>3</v>
      </c>
      <c r="M46" s="712">
        <v>982.31999999999994</v>
      </c>
    </row>
    <row r="47" spans="1:13" ht="14.4" customHeight="1" x14ac:dyDescent="0.3">
      <c r="A47" s="695" t="s">
        <v>2082</v>
      </c>
      <c r="B47" s="696" t="s">
        <v>2065</v>
      </c>
      <c r="C47" s="696" t="s">
        <v>2668</v>
      </c>
      <c r="D47" s="696" t="s">
        <v>2669</v>
      </c>
      <c r="E47" s="696" t="s">
        <v>2196</v>
      </c>
      <c r="F47" s="711"/>
      <c r="G47" s="711"/>
      <c r="H47" s="701">
        <v>0</v>
      </c>
      <c r="I47" s="711">
        <v>3</v>
      </c>
      <c r="J47" s="711">
        <v>442.08000000000004</v>
      </c>
      <c r="K47" s="701">
        <v>1</v>
      </c>
      <c r="L47" s="711">
        <v>3</v>
      </c>
      <c r="M47" s="712">
        <v>442.08000000000004</v>
      </c>
    </row>
    <row r="48" spans="1:13" ht="14.4" customHeight="1" x14ac:dyDescent="0.3">
      <c r="A48" s="695" t="s">
        <v>2082</v>
      </c>
      <c r="B48" s="696" t="s">
        <v>2065</v>
      </c>
      <c r="C48" s="696" t="s">
        <v>2194</v>
      </c>
      <c r="D48" s="696" t="s">
        <v>2195</v>
      </c>
      <c r="E48" s="696" t="s">
        <v>2196</v>
      </c>
      <c r="F48" s="711">
        <v>2</v>
      </c>
      <c r="G48" s="711">
        <v>294.72000000000003</v>
      </c>
      <c r="H48" s="701">
        <v>1</v>
      </c>
      <c r="I48" s="711"/>
      <c r="J48" s="711"/>
      <c r="K48" s="701">
        <v>0</v>
      </c>
      <c r="L48" s="711">
        <v>2</v>
      </c>
      <c r="M48" s="712">
        <v>294.72000000000003</v>
      </c>
    </row>
    <row r="49" spans="1:13" ht="14.4" customHeight="1" x14ac:dyDescent="0.3">
      <c r="A49" s="695" t="s">
        <v>2082</v>
      </c>
      <c r="B49" s="696" t="s">
        <v>2065</v>
      </c>
      <c r="C49" s="696" t="s">
        <v>2797</v>
      </c>
      <c r="D49" s="696" t="s">
        <v>2798</v>
      </c>
      <c r="E49" s="696" t="s">
        <v>2675</v>
      </c>
      <c r="F49" s="711">
        <v>3</v>
      </c>
      <c r="G49" s="711">
        <v>943.02</v>
      </c>
      <c r="H49" s="701">
        <v>1</v>
      </c>
      <c r="I49" s="711"/>
      <c r="J49" s="711"/>
      <c r="K49" s="701">
        <v>0</v>
      </c>
      <c r="L49" s="711">
        <v>3</v>
      </c>
      <c r="M49" s="712">
        <v>943.02</v>
      </c>
    </row>
    <row r="50" spans="1:13" ht="14.4" customHeight="1" x14ac:dyDescent="0.3">
      <c r="A50" s="695" t="s">
        <v>2082</v>
      </c>
      <c r="B50" s="696" t="s">
        <v>2065</v>
      </c>
      <c r="C50" s="696" t="s">
        <v>2670</v>
      </c>
      <c r="D50" s="696" t="s">
        <v>2671</v>
      </c>
      <c r="E50" s="696" t="s">
        <v>2346</v>
      </c>
      <c r="F50" s="711"/>
      <c r="G50" s="711"/>
      <c r="H50" s="701">
        <v>0</v>
      </c>
      <c r="I50" s="711">
        <v>4</v>
      </c>
      <c r="J50" s="711">
        <v>392.92</v>
      </c>
      <c r="K50" s="701">
        <v>1</v>
      </c>
      <c r="L50" s="711">
        <v>4</v>
      </c>
      <c r="M50" s="712">
        <v>392.92</v>
      </c>
    </row>
    <row r="51" spans="1:13" ht="14.4" customHeight="1" x14ac:dyDescent="0.3">
      <c r="A51" s="695" t="s">
        <v>2082</v>
      </c>
      <c r="B51" s="696" t="s">
        <v>2065</v>
      </c>
      <c r="C51" s="696" t="s">
        <v>2674</v>
      </c>
      <c r="D51" s="696" t="s">
        <v>2666</v>
      </c>
      <c r="E51" s="696" t="s">
        <v>2675</v>
      </c>
      <c r="F51" s="711"/>
      <c r="G51" s="711"/>
      <c r="H51" s="701">
        <v>0</v>
      </c>
      <c r="I51" s="711">
        <v>6</v>
      </c>
      <c r="J51" s="711">
        <v>1886.04</v>
      </c>
      <c r="K51" s="701">
        <v>1</v>
      </c>
      <c r="L51" s="711">
        <v>6</v>
      </c>
      <c r="M51" s="712">
        <v>1886.04</v>
      </c>
    </row>
    <row r="52" spans="1:13" ht="14.4" customHeight="1" x14ac:dyDescent="0.3">
      <c r="A52" s="695" t="s">
        <v>2082</v>
      </c>
      <c r="B52" s="696" t="s">
        <v>3118</v>
      </c>
      <c r="C52" s="696" t="s">
        <v>2187</v>
      </c>
      <c r="D52" s="696" t="s">
        <v>2188</v>
      </c>
      <c r="E52" s="696" t="s">
        <v>2189</v>
      </c>
      <c r="F52" s="711"/>
      <c r="G52" s="711"/>
      <c r="H52" s="701">
        <v>0</v>
      </c>
      <c r="I52" s="711">
        <v>3</v>
      </c>
      <c r="J52" s="711">
        <v>1285.1999999999998</v>
      </c>
      <c r="K52" s="701">
        <v>1</v>
      </c>
      <c r="L52" s="711">
        <v>3</v>
      </c>
      <c r="M52" s="712">
        <v>1285.1999999999998</v>
      </c>
    </row>
    <row r="53" spans="1:13" ht="14.4" customHeight="1" x14ac:dyDescent="0.3">
      <c r="A53" s="695" t="s">
        <v>2082</v>
      </c>
      <c r="B53" s="696" t="s">
        <v>3118</v>
      </c>
      <c r="C53" s="696" t="s">
        <v>2190</v>
      </c>
      <c r="D53" s="696" t="s">
        <v>2191</v>
      </c>
      <c r="E53" s="696" t="s">
        <v>2192</v>
      </c>
      <c r="F53" s="711">
        <v>3</v>
      </c>
      <c r="G53" s="711">
        <v>0</v>
      </c>
      <c r="H53" s="701"/>
      <c r="I53" s="711"/>
      <c r="J53" s="711"/>
      <c r="K53" s="701"/>
      <c r="L53" s="711">
        <v>3</v>
      </c>
      <c r="M53" s="712">
        <v>0</v>
      </c>
    </row>
    <row r="54" spans="1:13" ht="14.4" customHeight="1" x14ac:dyDescent="0.3">
      <c r="A54" s="695" t="s">
        <v>2082</v>
      </c>
      <c r="B54" s="696" t="s">
        <v>3119</v>
      </c>
      <c r="C54" s="696" t="s">
        <v>2737</v>
      </c>
      <c r="D54" s="696" t="s">
        <v>2738</v>
      </c>
      <c r="E54" s="696" t="s">
        <v>2739</v>
      </c>
      <c r="F54" s="711"/>
      <c r="G54" s="711"/>
      <c r="H54" s="701">
        <v>0</v>
      </c>
      <c r="I54" s="711">
        <v>2</v>
      </c>
      <c r="J54" s="711">
        <v>1123.08</v>
      </c>
      <c r="K54" s="701">
        <v>1</v>
      </c>
      <c r="L54" s="711">
        <v>2</v>
      </c>
      <c r="M54" s="712">
        <v>1123.08</v>
      </c>
    </row>
    <row r="55" spans="1:13" ht="14.4" customHeight="1" x14ac:dyDescent="0.3">
      <c r="A55" s="695" t="s">
        <v>2082</v>
      </c>
      <c r="B55" s="696" t="s">
        <v>3119</v>
      </c>
      <c r="C55" s="696" t="s">
        <v>2564</v>
      </c>
      <c r="D55" s="696" t="s">
        <v>2562</v>
      </c>
      <c r="E55" s="696" t="s">
        <v>2565</v>
      </c>
      <c r="F55" s="711"/>
      <c r="G55" s="711"/>
      <c r="H55" s="701">
        <v>0</v>
      </c>
      <c r="I55" s="711">
        <v>15</v>
      </c>
      <c r="J55" s="711">
        <v>13305.749999999998</v>
      </c>
      <c r="K55" s="701">
        <v>1</v>
      </c>
      <c r="L55" s="711">
        <v>15</v>
      </c>
      <c r="M55" s="712">
        <v>13305.749999999998</v>
      </c>
    </row>
    <row r="56" spans="1:13" ht="14.4" customHeight="1" x14ac:dyDescent="0.3">
      <c r="A56" s="695" t="s">
        <v>2082</v>
      </c>
      <c r="B56" s="696" t="s">
        <v>3120</v>
      </c>
      <c r="C56" s="696" t="s">
        <v>2784</v>
      </c>
      <c r="D56" s="696" t="s">
        <v>2647</v>
      </c>
      <c r="E56" s="696" t="s">
        <v>2785</v>
      </c>
      <c r="F56" s="711"/>
      <c r="G56" s="711"/>
      <c r="H56" s="701">
        <v>0</v>
      </c>
      <c r="I56" s="711">
        <v>2</v>
      </c>
      <c r="J56" s="711">
        <v>896.74</v>
      </c>
      <c r="K56" s="701">
        <v>1</v>
      </c>
      <c r="L56" s="711">
        <v>2</v>
      </c>
      <c r="M56" s="712">
        <v>896.74</v>
      </c>
    </row>
    <row r="57" spans="1:13" ht="14.4" customHeight="1" x14ac:dyDescent="0.3">
      <c r="A57" s="695" t="s">
        <v>2082</v>
      </c>
      <c r="B57" s="696" t="s">
        <v>3120</v>
      </c>
      <c r="C57" s="696" t="s">
        <v>2646</v>
      </c>
      <c r="D57" s="696" t="s">
        <v>2647</v>
      </c>
      <c r="E57" s="696" t="s">
        <v>2648</v>
      </c>
      <c r="F57" s="711"/>
      <c r="G57" s="711"/>
      <c r="H57" s="701">
        <v>0</v>
      </c>
      <c r="I57" s="711">
        <v>12</v>
      </c>
      <c r="J57" s="711">
        <v>21521.519999999997</v>
      </c>
      <c r="K57" s="701">
        <v>1</v>
      </c>
      <c r="L57" s="711">
        <v>12</v>
      </c>
      <c r="M57" s="712">
        <v>21521.519999999997</v>
      </c>
    </row>
    <row r="58" spans="1:13" ht="14.4" customHeight="1" x14ac:dyDescent="0.3">
      <c r="A58" s="695" t="s">
        <v>2082</v>
      </c>
      <c r="B58" s="696" t="s">
        <v>3120</v>
      </c>
      <c r="C58" s="696" t="s">
        <v>2786</v>
      </c>
      <c r="D58" s="696" t="s">
        <v>2647</v>
      </c>
      <c r="E58" s="696" t="s">
        <v>2787</v>
      </c>
      <c r="F58" s="711">
        <v>1</v>
      </c>
      <c r="G58" s="711">
        <v>0</v>
      </c>
      <c r="H58" s="701"/>
      <c r="I58" s="711"/>
      <c r="J58" s="711"/>
      <c r="K58" s="701"/>
      <c r="L58" s="711">
        <v>1</v>
      </c>
      <c r="M58" s="712">
        <v>0</v>
      </c>
    </row>
    <row r="59" spans="1:13" ht="14.4" customHeight="1" x14ac:dyDescent="0.3">
      <c r="A59" s="695" t="s">
        <v>2082</v>
      </c>
      <c r="B59" s="696" t="s">
        <v>3120</v>
      </c>
      <c r="C59" s="696" t="s">
        <v>2788</v>
      </c>
      <c r="D59" s="696" t="s">
        <v>2789</v>
      </c>
      <c r="E59" s="696" t="s">
        <v>2790</v>
      </c>
      <c r="F59" s="711"/>
      <c r="G59" s="711"/>
      <c r="H59" s="701"/>
      <c r="I59" s="711">
        <v>3</v>
      </c>
      <c r="J59" s="711">
        <v>0</v>
      </c>
      <c r="K59" s="701"/>
      <c r="L59" s="711">
        <v>3</v>
      </c>
      <c r="M59" s="712">
        <v>0</v>
      </c>
    </row>
    <row r="60" spans="1:13" ht="14.4" customHeight="1" x14ac:dyDescent="0.3">
      <c r="A60" s="695" t="s">
        <v>2082</v>
      </c>
      <c r="B60" s="696" t="s">
        <v>2051</v>
      </c>
      <c r="C60" s="696" t="s">
        <v>2696</v>
      </c>
      <c r="D60" s="696" t="s">
        <v>2697</v>
      </c>
      <c r="E60" s="696" t="s">
        <v>2698</v>
      </c>
      <c r="F60" s="711"/>
      <c r="G60" s="711"/>
      <c r="H60" s="701">
        <v>0</v>
      </c>
      <c r="I60" s="711">
        <v>27</v>
      </c>
      <c r="J60" s="711">
        <v>4377.51</v>
      </c>
      <c r="K60" s="701">
        <v>1</v>
      </c>
      <c r="L60" s="711">
        <v>27</v>
      </c>
      <c r="M60" s="712">
        <v>4377.51</v>
      </c>
    </row>
    <row r="61" spans="1:13" ht="14.4" customHeight="1" x14ac:dyDescent="0.3">
      <c r="A61" s="695" t="s">
        <v>2082</v>
      </c>
      <c r="B61" s="696" t="s">
        <v>2051</v>
      </c>
      <c r="C61" s="696" t="s">
        <v>2508</v>
      </c>
      <c r="D61" s="696" t="s">
        <v>2374</v>
      </c>
      <c r="E61" s="696" t="s">
        <v>2509</v>
      </c>
      <c r="F61" s="711"/>
      <c r="G61" s="711"/>
      <c r="H61" s="701">
        <v>0</v>
      </c>
      <c r="I61" s="711">
        <v>6</v>
      </c>
      <c r="J61" s="711">
        <v>1296.96</v>
      </c>
      <c r="K61" s="701">
        <v>1</v>
      </c>
      <c r="L61" s="711">
        <v>6</v>
      </c>
      <c r="M61" s="712">
        <v>1296.96</v>
      </c>
    </row>
    <row r="62" spans="1:13" ht="14.4" customHeight="1" x14ac:dyDescent="0.3">
      <c r="A62" s="695" t="s">
        <v>2082</v>
      </c>
      <c r="B62" s="696" t="s">
        <v>2051</v>
      </c>
      <c r="C62" s="696" t="s">
        <v>2699</v>
      </c>
      <c r="D62" s="696" t="s">
        <v>2700</v>
      </c>
      <c r="E62" s="696" t="s">
        <v>2701</v>
      </c>
      <c r="F62" s="711">
        <v>7</v>
      </c>
      <c r="G62" s="711">
        <v>0</v>
      </c>
      <c r="H62" s="701"/>
      <c r="I62" s="711"/>
      <c r="J62" s="711"/>
      <c r="K62" s="701"/>
      <c r="L62" s="711">
        <v>7</v>
      </c>
      <c r="M62" s="712">
        <v>0</v>
      </c>
    </row>
    <row r="63" spans="1:13" ht="14.4" customHeight="1" x14ac:dyDescent="0.3">
      <c r="A63" s="695" t="s">
        <v>2082</v>
      </c>
      <c r="B63" s="696" t="s">
        <v>2051</v>
      </c>
      <c r="C63" s="696" t="s">
        <v>2166</v>
      </c>
      <c r="D63" s="696" t="s">
        <v>2167</v>
      </c>
      <c r="E63" s="696" t="s">
        <v>2168</v>
      </c>
      <c r="F63" s="711">
        <v>17</v>
      </c>
      <c r="G63" s="711">
        <v>3429.75</v>
      </c>
      <c r="H63" s="701">
        <v>1</v>
      </c>
      <c r="I63" s="711"/>
      <c r="J63" s="711"/>
      <c r="K63" s="701">
        <v>0</v>
      </c>
      <c r="L63" s="711">
        <v>17</v>
      </c>
      <c r="M63" s="712">
        <v>3429.75</v>
      </c>
    </row>
    <row r="64" spans="1:13" ht="14.4" customHeight="1" x14ac:dyDescent="0.3">
      <c r="A64" s="695" t="s">
        <v>2082</v>
      </c>
      <c r="B64" s="696" t="s">
        <v>2051</v>
      </c>
      <c r="C64" s="696" t="s">
        <v>2702</v>
      </c>
      <c r="D64" s="696" t="s">
        <v>2167</v>
      </c>
      <c r="E64" s="696" t="s">
        <v>2168</v>
      </c>
      <c r="F64" s="711">
        <v>1</v>
      </c>
      <c r="G64" s="711">
        <v>201.75</v>
      </c>
      <c r="H64" s="701">
        <v>1</v>
      </c>
      <c r="I64" s="711"/>
      <c r="J64" s="711"/>
      <c r="K64" s="701">
        <v>0</v>
      </c>
      <c r="L64" s="711">
        <v>1</v>
      </c>
      <c r="M64" s="712">
        <v>201.75</v>
      </c>
    </row>
    <row r="65" spans="1:13" ht="14.4" customHeight="1" x14ac:dyDescent="0.3">
      <c r="A65" s="695" t="s">
        <v>2082</v>
      </c>
      <c r="B65" s="696" t="s">
        <v>3112</v>
      </c>
      <c r="C65" s="696" t="s">
        <v>2715</v>
      </c>
      <c r="D65" s="696" t="s">
        <v>2716</v>
      </c>
      <c r="E65" s="696" t="s">
        <v>2307</v>
      </c>
      <c r="F65" s="711"/>
      <c r="G65" s="711"/>
      <c r="H65" s="701">
        <v>0</v>
      </c>
      <c r="I65" s="711">
        <v>3</v>
      </c>
      <c r="J65" s="711">
        <v>697.31999999999994</v>
      </c>
      <c r="K65" s="701">
        <v>1</v>
      </c>
      <c r="L65" s="711">
        <v>3</v>
      </c>
      <c r="M65" s="712">
        <v>697.31999999999994</v>
      </c>
    </row>
    <row r="66" spans="1:13" ht="14.4" customHeight="1" x14ac:dyDescent="0.3">
      <c r="A66" s="695" t="s">
        <v>2082</v>
      </c>
      <c r="B66" s="696" t="s">
        <v>3125</v>
      </c>
      <c r="C66" s="696" t="s">
        <v>2800</v>
      </c>
      <c r="D66" s="696" t="s">
        <v>2801</v>
      </c>
      <c r="E66" s="696" t="s">
        <v>2802</v>
      </c>
      <c r="F66" s="711"/>
      <c r="G66" s="711"/>
      <c r="H66" s="701">
        <v>0</v>
      </c>
      <c r="I66" s="711">
        <v>3</v>
      </c>
      <c r="J66" s="711">
        <v>418.38</v>
      </c>
      <c r="K66" s="701">
        <v>1</v>
      </c>
      <c r="L66" s="711">
        <v>3</v>
      </c>
      <c r="M66" s="712">
        <v>418.38</v>
      </c>
    </row>
    <row r="67" spans="1:13" ht="14.4" customHeight="1" x14ac:dyDescent="0.3">
      <c r="A67" s="695" t="s">
        <v>2082</v>
      </c>
      <c r="B67" s="696" t="s">
        <v>3121</v>
      </c>
      <c r="C67" s="696" t="s">
        <v>2206</v>
      </c>
      <c r="D67" s="696" t="s">
        <v>2207</v>
      </c>
      <c r="E67" s="696" t="s">
        <v>2208</v>
      </c>
      <c r="F67" s="711"/>
      <c r="G67" s="711"/>
      <c r="H67" s="701"/>
      <c r="I67" s="711">
        <v>2</v>
      </c>
      <c r="J67" s="711">
        <v>0</v>
      </c>
      <c r="K67" s="701"/>
      <c r="L67" s="711">
        <v>2</v>
      </c>
      <c r="M67" s="712">
        <v>0</v>
      </c>
    </row>
    <row r="68" spans="1:13" ht="14.4" customHeight="1" x14ac:dyDescent="0.3">
      <c r="A68" s="695" t="s">
        <v>2082</v>
      </c>
      <c r="B68" s="696" t="s">
        <v>3121</v>
      </c>
      <c r="C68" s="696" t="s">
        <v>2209</v>
      </c>
      <c r="D68" s="696" t="s">
        <v>2210</v>
      </c>
      <c r="E68" s="696" t="s">
        <v>2211</v>
      </c>
      <c r="F68" s="711"/>
      <c r="G68" s="711"/>
      <c r="H68" s="701"/>
      <c r="I68" s="711">
        <v>2</v>
      </c>
      <c r="J68" s="711">
        <v>0</v>
      </c>
      <c r="K68" s="701"/>
      <c r="L68" s="711">
        <v>2</v>
      </c>
      <c r="M68" s="712">
        <v>0</v>
      </c>
    </row>
    <row r="69" spans="1:13" ht="14.4" customHeight="1" x14ac:dyDescent="0.3">
      <c r="A69" s="695" t="s">
        <v>2083</v>
      </c>
      <c r="B69" s="696" t="s">
        <v>2008</v>
      </c>
      <c r="C69" s="696" t="s">
        <v>2220</v>
      </c>
      <c r="D69" s="696" t="s">
        <v>2221</v>
      </c>
      <c r="E69" s="696" t="s">
        <v>2222</v>
      </c>
      <c r="F69" s="711"/>
      <c r="G69" s="711"/>
      <c r="H69" s="701">
        <v>0</v>
      </c>
      <c r="I69" s="711">
        <v>1</v>
      </c>
      <c r="J69" s="711">
        <v>99.7</v>
      </c>
      <c r="K69" s="701">
        <v>1</v>
      </c>
      <c r="L69" s="711">
        <v>1</v>
      </c>
      <c r="M69" s="712">
        <v>99.7</v>
      </c>
    </row>
    <row r="70" spans="1:13" ht="14.4" customHeight="1" x14ac:dyDescent="0.3">
      <c r="A70" s="695" t="s">
        <v>2083</v>
      </c>
      <c r="B70" s="696" t="s">
        <v>3126</v>
      </c>
      <c r="C70" s="696" t="s">
        <v>2216</v>
      </c>
      <c r="D70" s="696" t="s">
        <v>2217</v>
      </c>
      <c r="E70" s="696" t="s">
        <v>2218</v>
      </c>
      <c r="F70" s="711">
        <v>2</v>
      </c>
      <c r="G70" s="711">
        <v>95.26</v>
      </c>
      <c r="H70" s="701">
        <v>1</v>
      </c>
      <c r="I70" s="711"/>
      <c r="J70" s="711"/>
      <c r="K70" s="701">
        <v>0</v>
      </c>
      <c r="L70" s="711">
        <v>2</v>
      </c>
      <c r="M70" s="712">
        <v>95.26</v>
      </c>
    </row>
    <row r="71" spans="1:13" ht="14.4" customHeight="1" x14ac:dyDescent="0.3">
      <c r="A71" s="695" t="s">
        <v>2083</v>
      </c>
      <c r="B71" s="696" t="s">
        <v>3127</v>
      </c>
      <c r="C71" s="696" t="s">
        <v>2230</v>
      </c>
      <c r="D71" s="696" t="s">
        <v>2231</v>
      </c>
      <c r="E71" s="696" t="s">
        <v>2232</v>
      </c>
      <c r="F71" s="711">
        <v>1</v>
      </c>
      <c r="G71" s="711">
        <v>91.83</v>
      </c>
      <c r="H71" s="701">
        <v>1</v>
      </c>
      <c r="I71" s="711"/>
      <c r="J71" s="711"/>
      <c r="K71" s="701">
        <v>0</v>
      </c>
      <c r="L71" s="711">
        <v>1</v>
      </c>
      <c r="M71" s="712">
        <v>91.83</v>
      </c>
    </row>
    <row r="72" spans="1:13" ht="14.4" customHeight="1" x14ac:dyDescent="0.3">
      <c r="A72" s="695" t="s">
        <v>2084</v>
      </c>
      <c r="B72" s="696" t="s">
        <v>2064</v>
      </c>
      <c r="C72" s="696" t="s">
        <v>2894</v>
      </c>
      <c r="D72" s="696" t="s">
        <v>2895</v>
      </c>
      <c r="E72" s="696" t="s">
        <v>2896</v>
      </c>
      <c r="F72" s="711"/>
      <c r="G72" s="711"/>
      <c r="H72" s="701">
        <v>0</v>
      </c>
      <c r="I72" s="711">
        <v>3</v>
      </c>
      <c r="J72" s="711">
        <v>4078.83</v>
      </c>
      <c r="K72" s="701">
        <v>1</v>
      </c>
      <c r="L72" s="711">
        <v>3</v>
      </c>
      <c r="M72" s="712">
        <v>4078.83</v>
      </c>
    </row>
    <row r="73" spans="1:13" ht="14.4" customHeight="1" x14ac:dyDescent="0.3">
      <c r="A73" s="695" t="s">
        <v>2084</v>
      </c>
      <c r="B73" s="696" t="s">
        <v>2064</v>
      </c>
      <c r="C73" s="696" t="s">
        <v>2897</v>
      </c>
      <c r="D73" s="696" t="s">
        <v>2898</v>
      </c>
      <c r="E73" s="696" t="s">
        <v>2899</v>
      </c>
      <c r="F73" s="711"/>
      <c r="G73" s="711"/>
      <c r="H73" s="701">
        <v>0</v>
      </c>
      <c r="I73" s="711">
        <v>1</v>
      </c>
      <c r="J73" s="711">
        <v>1359.61</v>
      </c>
      <c r="K73" s="701">
        <v>1</v>
      </c>
      <c r="L73" s="711">
        <v>1</v>
      </c>
      <c r="M73" s="712">
        <v>1359.61</v>
      </c>
    </row>
    <row r="74" spans="1:13" ht="14.4" customHeight="1" x14ac:dyDescent="0.3">
      <c r="A74" s="695" t="s">
        <v>2084</v>
      </c>
      <c r="B74" s="696" t="s">
        <v>3115</v>
      </c>
      <c r="C74" s="696" t="s">
        <v>2589</v>
      </c>
      <c r="D74" s="696" t="s">
        <v>2590</v>
      </c>
      <c r="E74" s="696" t="s">
        <v>2591</v>
      </c>
      <c r="F74" s="711"/>
      <c r="G74" s="711"/>
      <c r="H74" s="701">
        <v>0</v>
      </c>
      <c r="I74" s="711">
        <v>4</v>
      </c>
      <c r="J74" s="711">
        <v>773.04</v>
      </c>
      <c r="K74" s="701">
        <v>1</v>
      </c>
      <c r="L74" s="711">
        <v>4</v>
      </c>
      <c r="M74" s="712">
        <v>773.04</v>
      </c>
    </row>
    <row r="75" spans="1:13" ht="14.4" customHeight="1" x14ac:dyDescent="0.3">
      <c r="A75" s="695" t="s">
        <v>2084</v>
      </c>
      <c r="B75" s="696" t="s">
        <v>3116</v>
      </c>
      <c r="C75" s="696" t="s">
        <v>2449</v>
      </c>
      <c r="D75" s="696" t="s">
        <v>2450</v>
      </c>
      <c r="E75" s="696" t="s">
        <v>2451</v>
      </c>
      <c r="F75" s="711"/>
      <c r="G75" s="711"/>
      <c r="H75" s="701">
        <v>0</v>
      </c>
      <c r="I75" s="711">
        <v>6</v>
      </c>
      <c r="J75" s="711">
        <v>579.78</v>
      </c>
      <c r="K75" s="701">
        <v>1</v>
      </c>
      <c r="L75" s="711">
        <v>6</v>
      </c>
      <c r="M75" s="712">
        <v>579.78</v>
      </c>
    </row>
    <row r="76" spans="1:13" ht="14.4" customHeight="1" x14ac:dyDescent="0.3">
      <c r="A76" s="695" t="s">
        <v>2084</v>
      </c>
      <c r="B76" s="696" t="s">
        <v>3116</v>
      </c>
      <c r="C76" s="696" t="s">
        <v>2770</v>
      </c>
      <c r="D76" s="696" t="s">
        <v>2771</v>
      </c>
      <c r="E76" s="696" t="s">
        <v>2772</v>
      </c>
      <c r="F76" s="711">
        <v>2</v>
      </c>
      <c r="G76" s="711">
        <v>193.26</v>
      </c>
      <c r="H76" s="701">
        <v>1</v>
      </c>
      <c r="I76" s="711"/>
      <c r="J76" s="711"/>
      <c r="K76" s="701">
        <v>0</v>
      </c>
      <c r="L76" s="711">
        <v>2</v>
      </c>
      <c r="M76" s="712">
        <v>193.26</v>
      </c>
    </row>
    <row r="77" spans="1:13" ht="14.4" customHeight="1" x14ac:dyDescent="0.3">
      <c r="A77" s="695" t="s">
        <v>2084</v>
      </c>
      <c r="B77" s="696" t="s">
        <v>3117</v>
      </c>
      <c r="C77" s="696" t="s">
        <v>2807</v>
      </c>
      <c r="D77" s="696" t="s">
        <v>2808</v>
      </c>
      <c r="E77" s="696" t="s">
        <v>2809</v>
      </c>
      <c r="F77" s="711">
        <v>6</v>
      </c>
      <c r="G77" s="711">
        <v>6781.2000000000007</v>
      </c>
      <c r="H77" s="701">
        <v>1</v>
      </c>
      <c r="I77" s="711"/>
      <c r="J77" s="711"/>
      <c r="K77" s="701">
        <v>0</v>
      </c>
      <c r="L77" s="711">
        <v>6</v>
      </c>
      <c r="M77" s="712">
        <v>6781.2000000000007</v>
      </c>
    </row>
    <row r="78" spans="1:13" ht="14.4" customHeight="1" x14ac:dyDescent="0.3">
      <c r="A78" s="695" t="s">
        <v>2084</v>
      </c>
      <c r="B78" s="696" t="s">
        <v>3117</v>
      </c>
      <c r="C78" s="696" t="s">
        <v>2505</v>
      </c>
      <c r="D78" s="696" t="s">
        <v>2506</v>
      </c>
      <c r="E78" s="696" t="s">
        <v>2507</v>
      </c>
      <c r="F78" s="711"/>
      <c r="G78" s="711"/>
      <c r="H78" s="701">
        <v>0</v>
      </c>
      <c r="I78" s="711">
        <v>23</v>
      </c>
      <c r="J78" s="711">
        <v>23182.059999999998</v>
      </c>
      <c r="K78" s="701">
        <v>1</v>
      </c>
      <c r="L78" s="711">
        <v>23</v>
      </c>
      <c r="M78" s="712">
        <v>23182.059999999998</v>
      </c>
    </row>
    <row r="79" spans="1:13" ht="14.4" customHeight="1" x14ac:dyDescent="0.3">
      <c r="A79" s="695" t="s">
        <v>2084</v>
      </c>
      <c r="B79" s="696" t="s">
        <v>3117</v>
      </c>
      <c r="C79" s="696" t="s">
        <v>2687</v>
      </c>
      <c r="D79" s="696" t="s">
        <v>2688</v>
      </c>
      <c r="E79" s="696" t="s">
        <v>2689</v>
      </c>
      <c r="F79" s="711"/>
      <c r="G79" s="711"/>
      <c r="H79" s="701">
        <v>0</v>
      </c>
      <c r="I79" s="711">
        <v>13</v>
      </c>
      <c r="J79" s="711">
        <v>17776.84</v>
      </c>
      <c r="K79" s="701">
        <v>1</v>
      </c>
      <c r="L79" s="711">
        <v>13</v>
      </c>
      <c r="M79" s="712">
        <v>17776.84</v>
      </c>
    </row>
    <row r="80" spans="1:13" ht="14.4" customHeight="1" x14ac:dyDescent="0.3">
      <c r="A80" s="695" t="s">
        <v>2084</v>
      </c>
      <c r="B80" s="696" t="s">
        <v>3117</v>
      </c>
      <c r="C80" s="696" t="s">
        <v>2690</v>
      </c>
      <c r="D80" s="696" t="s">
        <v>2691</v>
      </c>
      <c r="E80" s="696" t="s">
        <v>2692</v>
      </c>
      <c r="F80" s="711"/>
      <c r="G80" s="711"/>
      <c r="H80" s="701">
        <v>0</v>
      </c>
      <c r="I80" s="711">
        <v>24</v>
      </c>
      <c r="J80" s="711">
        <v>43745.22</v>
      </c>
      <c r="K80" s="701">
        <v>1</v>
      </c>
      <c r="L80" s="711">
        <v>24</v>
      </c>
      <c r="M80" s="712">
        <v>43745.22</v>
      </c>
    </row>
    <row r="81" spans="1:13" ht="14.4" customHeight="1" x14ac:dyDescent="0.3">
      <c r="A81" s="695" t="s">
        <v>2084</v>
      </c>
      <c r="B81" s="696" t="s">
        <v>2065</v>
      </c>
      <c r="C81" s="696" t="s">
        <v>2668</v>
      </c>
      <c r="D81" s="696" t="s">
        <v>2669</v>
      </c>
      <c r="E81" s="696" t="s">
        <v>2196</v>
      </c>
      <c r="F81" s="711"/>
      <c r="G81" s="711"/>
      <c r="H81" s="701">
        <v>0</v>
      </c>
      <c r="I81" s="711">
        <v>21</v>
      </c>
      <c r="J81" s="711">
        <v>3094.5600000000004</v>
      </c>
      <c r="K81" s="701">
        <v>1</v>
      </c>
      <c r="L81" s="711">
        <v>21</v>
      </c>
      <c r="M81" s="712">
        <v>3094.5600000000004</v>
      </c>
    </row>
    <row r="82" spans="1:13" ht="14.4" customHeight="1" x14ac:dyDescent="0.3">
      <c r="A82" s="695" t="s">
        <v>2084</v>
      </c>
      <c r="B82" s="696" t="s">
        <v>2065</v>
      </c>
      <c r="C82" s="696" t="s">
        <v>2353</v>
      </c>
      <c r="D82" s="696" t="s">
        <v>2354</v>
      </c>
      <c r="E82" s="696" t="s">
        <v>2337</v>
      </c>
      <c r="F82" s="711"/>
      <c r="G82" s="711"/>
      <c r="H82" s="701">
        <v>0</v>
      </c>
      <c r="I82" s="711">
        <v>12</v>
      </c>
      <c r="J82" s="711">
        <v>2357.52</v>
      </c>
      <c r="K82" s="701">
        <v>1</v>
      </c>
      <c r="L82" s="711">
        <v>12</v>
      </c>
      <c r="M82" s="712">
        <v>2357.52</v>
      </c>
    </row>
    <row r="83" spans="1:13" ht="14.4" customHeight="1" x14ac:dyDescent="0.3">
      <c r="A83" s="695" t="s">
        <v>2084</v>
      </c>
      <c r="B83" s="696" t="s">
        <v>2065</v>
      </c>
      <c r="C83" s="696" t="s">
        <v>2934</v>
      </c>
      <c r="D83" s="696" t="s">
        <v>2932</v>
      </c>
      <c r="E83" s="696" t="s">
        <v>2673</v>
      </c>
      <c r="F83" s="711">
        <v>2</v>
      </c>
      <c r="G83" s="711">
        <v>327.45999999999998</v>
      </c>
      <c r="H83" s="701">
        <v>1</v>
      </c>
      <c r="I83" s="711"/>
      <c r="J83" s="711"/>
      <c r="K83" s="701">
        <v>0</v>
      </c>
      <c r="L83" s="711">
        <v>2</v>
      </c>
      <c r="M83" s="712">
        <v>327.45999999999998</v>
      </c>
    </row>
    <row r="84" spans="1:13" ht="14.4" customHeight="1" x14ac:dyDescent="0.3">
      <c r="A84" s="695" t="s">
        <v>2084</v>
      </c>
      <c r="B84" s="696" t="s">
        <v>2065</v>
      </c>
      <c r="C84" s="696" t="s">
        <v>2670</v>
      </c>
      <c r="D84" s="696" t="s">
        <v>2671</v>
      </c>
      <c r="E84" s="696" t="s">
        <v>2346</v>
      </c>
      <c r="F84" s="711"/>
      <c r="G84" s="711"/>
      <c r="H84" s="701">
        <v>0</v>
      </c>
      <c r="I84" s="711">
        <v>2</v>
      </c>
      <c r="J84" s="711">
        <v>196.46</v>
      </c>
      <c r="K84" s="701">
        <v>1</v>
      </c>
      <c r="L84" s="711">
        <v>2</v>
      </c>
      <c r="M84" s="712">
        <v>196.46</v>
      </c>
    </row>
    <row r="85" spans="1:13" ht="14.4" customHeight="1" x14ac:dyDescent="0.3">
      <c r="A85" s="695" t="s">
        <v>2084</v>
      </c>
      <c r="B85" s="696" t="s">
        <v>2065</v>
      </c>
      <c r="C85" s="696" t="s">
        <v>2672</v>
      </c>
      <c r="D85" s="696" t="s">
        <v>2671</v>
      </c>
      <c r="E85" s="696" t="s">
        <v>2673</v>
      </c>
      <c r="F85" s="711"/>
      <c r="G85" s="711"/>
      <c r="H85" s="701">
        <v>0</v>
      </c>
      <c r="I85" s="711">
        <v>18</v>
      </c>
      <c r="J85" s="711">
        <v>2947.1399999999994</v>
      </c>
      <c r="K85" s="701">
        <v>1</v>
      </c>
      <c r="L85" s="711">
        <v>18</v>
      </c>
      <c r="M85" s="712">
        <v>2947.1399999999994</v>
      </c>
    </row>
    <row r="86" spans="1:13" ht="14.4" customHeight="1" x14ac:dyDescent="0.3">
      <c r="A86" s="695" t="s">
        <v>2084</v>
      </c>
      <c r="B86" s="696" t="s">
        <v>2065</v>
      </c>
      <c r="C86" s="696" t="s">
        <v>2674</v>
      </c>
      <c r="D86" s="696" t="s">
        <v>2666</v>
      </c>
      <c r="E86" s="696" t="s">
        <v>2675</v>
      </c>
      <c r="F86" s="711"/>
      <c r="G86" s="711"/>
      <c r="H86" s="701">
        <v>0</v>
      </c>
      <c r="I86" s="711">
        <v>10</v>
      </c>
      <c r="J86" s="711">
        <v>3143.3999999999996</v>
      </c>
      <c r="K86" s="701">
        <v>1</v>
      </c>
      <c r="L86" s="711">
        <v>10</v>
      </c>
      <c r="M86" s="712">
        <v>3143.3999999999996</v>
      </c>
    </row>
    <row r="87" spans="1:13" ht="14.4" customHeight="1" x14ac:dyDescent="0.3">
      <c r="A87" s="695" t="s">
        <v>2084</v>
      </c>
      <c r="B87" s="696" t="s">
        <v>2065</v>
      </c>
      <c r="C87" s="696" t="s">
        <v>2931</v>
      </c>
      <c r="D87" s="696" t="s">
        <v>2932</v>
      </c>
      <c r="E87" s="696" t="s">
        <v>2933</v>
      </c>
      <c r="F87" s="711">
        <v>3</v>
      </c>
      <c r="G87" s="711">
        <v>196.46999999999997</v>
      </c>
      <c r="H87" s="701">
        <v>1</v>
      </c>
      <c r="I87" s="711"/>
      <c r="J87" s="711"/>
      <c r="K87" s="701">
        <v>0</v>
      </c>
      <c r="L87" s="711">
        <v>3</v>
      </c>
      <c r="M87" s="712">
        <v>196.46999999999997</v>
      </c>
    </row>
    <row r="88" spans="1:13" ht="14.4" customHeight="1" x14ac:dyDescent="0.3">
      <c r="A88" s="695" t="s">
        <v>2084</v>
      </c>
      <c r="B88" s="696" t="s">
        <v>3118</v>
      </c>
      <c r="C88" s="696" t="s">
        <v>2921</v>
      </c>
      <c r="D88" s="696" t="s">
        <v>2191</v>
      </c>
      <c r="E88" s="696" t="s">
        <v>2922</v>
      </c>
      <c r="F88" s="711">
        <v>2</v>
      </c>
      <c r="G88" s="711">
        <v>0</v>
      </c>
      <c r="H88" s="701"/>
      <c r="I88" s="711"/>
      <c r="J88" s="711"/>
      <c r="K88" s="701"/>
      <c r="L88" s="711">
        <v>2</v>
      </c>
      <c r="M88" s="712">
        <v>0</v>
      </c>
    </row>
    <row r="89" spans="1:13" ht="14.4" customHeight="1" x14ac:dyDescent="0.3">
      <c r="A89" s="695" t="s">
        <v>2084</v>
      </c>
      <c r="B89" s="696" t="s">
        <v>3118</v>
      </c>
      <c r="C89" s="696" t="s">
        <v>2923</v>
      </c>
      <c r="D89" s="696" t="s">
        <v>2924</v>
      </c>
      <c r="E89" s="696" t="s">
        <v>2925</v>
      </c>
      <c r="F89" s="711">
        <v>1</v>
      </c>
      <c r="G89" s="711">
        <v>126.26</v>
      </c>
      <c r="H89" s="701">
        <v>1</v>
      </c>
      <c r="I89" s="711"/>
      <c r="J89" s="711"/>
      <c r="K89" s="701">
        <v>0</v>
      </c>
      <c r="L89" s="711">
        <v>1</v>
      </c>
      <c r="M89" s="712">
        <v>126.26</v>
      </c>
    </row>
    <row r="90" spans="1:13" ht="14.4" customHeight="1" x14ac:dyDescent="0.3">
      <c r="A90" s="695" t="s">
        <v>2084</v>
      </c>
      <c r="B90" s="696" t="s">
        <v>3119</v>
      </c>
      <c r="C90" s="696" t="s">
        <v>2844</v>
      </c>
      <c r="D90" s="696" t="s">
        <v>2845</v>
      </c>
      <c r="E90" s="696" t="s">
        <v>2846</v>
      </c>
      <c r="F90" s="711">
        <v>2</v>
      </c>
      <c r="G90" s="711">
        <v>1999.2</v>
      </c>
      <c r="H90" s="701">
        <v>0.5</v>
      </c>
      <c r="I90" s="711">
        <v>2</v>
      </c>
      <c r="J90" s="711">
        <v>1999.2</v>
      </c>
      <c r="K90" s="701">
        <v>0.5</v>
      </c>
      <c r="L90" s="711">
        <v>4</v>
      </c>
      <c r="M90" s="712">
        <v>3998.4</v>
      </c>
    </row>
    <row r="91" spans="1:13" ht="14.4" customHeight="1" x14ac:dyDescent="0.3">
      <c r="A91" s="695" t="s">
        <v>2084</v>
      </c>
      <c r="B91" s="696" t="s">
        <v>3119</v>
      </c>
      <c r="C91" s="696" t="s">
        <v>2847</v>
      </c>
      <c r="D91" s="696" t="s">
        <v>2848</v>
      </c>
      <c r="E91" s="696" t="s">
        <v>2565</v>
      </c>
      <c r="F91" s="711">
        <v>2</v>
      </c>
      <c r="G91" s="711">
        <v>1774.1</v>
      </c>
      <c r="H91" s="701">
        <v>0.66666666666666674</v>
      </c>
      <c r="I91" s="711">
        <v>1</v>
      </c>
      <c r="J91" s="711">
        <v>887.05</v>
      </c>
      <c r="K91" s="701">
        <v>0.33333333333333337</v>
      </c>
      <c r="L91" s="711">
        <v>3</v>
      </c>
      <c r="M91" s="712">
        <v>2661.1499999999996</v>
      </c>
    </row>
    <row r="92" spans="1:13" ht="14.4" customHeight="1" x14ac:dyDescent="0.3">
      <c r="A92" s="695" t="s">
        <v>2084</v>
      </c>
      <c r="B92" s="696" t="s">
        <v>3119</v>
      </c>
      <c r="C92" s="696" t="s">
        <v>2737</v>
      </c>
      <c r="D92" s="696" t="s">
        <v>2738</v>
      </c>
      <c r="E92" s="696" t="s">
        <v>2739</v>
      </c>
      <c r="F92" s="711"/>
      <c r="G92" s="711"/>
      <c r="H92" s="701">
        <v>0</v>
      </c>
      <c r="I92" s="711">
        <v>4</v>
      </c>
      <c r="J92" s="711">
        <v>2246.16</v>
      </c>
      <c r="K92" s="701">
        <v>1</v>
      </c>
      <c r="L92" s="711">
        <v>4</v>
      </c>
      <c r="M92" s="712">
        <v>2246.16</v>
      </c>
    </row>
    <row r="93" spans="1:13" ht="14.4" customHeight="1" x14ac:dyDescent="0.3">
      <c r="A93" s="695" t="s">
        <v>2084</v>
      </c>
      <c r="B93" s="696" t="s">
        <v>3119</v>
      </c>
      <c r="C93" s="696" t="s">
        <v>2561</v>
      </c>
      <c r="D93" s="696" t="s">
        <v>2562</v>
      </c>
      <c r="E93" s="696" t="s">
        <v>2563</v>
      </c>
      <c r="F93" s="711"/>
      <c r="G93" s="711"/>
      <c r="H93" s="701">
        <v>0</v>
      </c>
      <c r="I93" s="711">
        <v>2</v>
      </c>
      <c r="J93" s="711">
        <v>887.04</v>
      </c>
      <c r="K93" s="701">
        <v>1</v>
      </c>
      <c r="L93" s="711">
        <v>2</v>
      </c>
      <c r="M93" s="712">
        <v>887.04</v>
      </c>
    </row>
    <row r="94" spans="1:13" ht="14.4" customHeight="1" x14ac:dyDescent="0.3">
      <c r="A94" s="695" t="s">
        <v>2084</v>
      </c>
      <c r="B94" s="696" t="s">
        <v>3119</v>
      </c>
      <c r="C94" s="696" t="s">
        <v>2564</v>
      </c>
      <c r="D94" s="696" t="s">
        <v>2562</v>
      </c>
      <c r="E94" s="696" t="s">
        <v>2565</v>
      </c>
      <c r="F94" s="711"/>
      <c r="G94" s="711"/>
      <c r="H94" s="701">
        <v>0</v>
      </c>
      <c r="I94" s="711">
        <v>32</v>
      </c>
      <c r="J94" s="711">
        <v>28385.599999999999</v>
      </c>
      <c r="K94" s="701">
        <v>1</v>
      </c>
      <c r="L94" s="711">
        <v>32</v>
      </c>
      <c r="M94" s="712">
        <v>28385.599999999999</v>
      </c>
    </row>
    <row r="95" spans="1:13" ht="14.4" customHeight="1" x14ac:dyDescent="0.3">
      <c r="A95" s="695" t="s">
        <v>2084</v>
      </c>
      <c r="B95" s="696" t="s">
        <v>3119</v>
      </c>
      <c r="C95" s="696" t="s">
        <v>2849</v>
      </c>
      <c r="D95" s="696" t="s">
        <v>2850</v>
      </c>
      <c r="E95" s="696" t="s">
        <v>2851</v>
      </c>
      <c r="F95" s="711"/>
      <c r="G95" s="711"/>
      <c r="H95" s="701">
        <v>0</v>
      </c>
      <c r="I95" s="711">
        <v>4</v>
      </c>
      <c r="J95" s="711">
        <v>1999.2</v>
      </c>
      <c r="K95" s="701">
        <v>1</v>
      </c>
      <c r="L95" s="711">
        <v>4</v>
      </c>
      <c r="M95" s="712">
        <v>1999.2</v>
      </c>
    </row>
    <row r="96" spans="1:13" ht="14.4" customHeight="1" x14ac:dyDescent="0.3">
      <c r="A96" s="695" t="s">
        <v>2084</v>
      </c>
      <c r="B96" s="696" t="s">
        <v>3119</v>
      </c>
      <c r="C96" s="696" t="s">
        <v>2852</v>
      </c>
      <c r="D96" s="696" t="s">
        <v>2853</v>
      </c>
      <c r="E96" s="696" t="s">
        <v>2854</v>
      </c>
      <c r="F96" s="711">
        <v>2</v>
      </c>
      <c r="G96" s="711">
        <v>0</v>
      </c>
      <c r="H96" s="701"/>
      <c r="I96" s="711"/>
      <c r="J96" s="711"/>
      <c r="K96" s="701"/>
      <c r="L96" s="711">
        <v>2</v>
      </c>
      <c r="M96" s="712">
        <v>0</v>
      </c>
    </row>
    <row r="97" spans="1:13" ht="14.4" customHeight="1" x14ac:dyDescent="0.3">
      <c r="A97" s="695" t="s">
        <v>2084</v>
      </c>
      <c r="B97" s="696" t="s">
        <v>3120</v>
      </c>
      <c r="C97" s="696" t="s">
        <v>2643</v>
      </c>
      <c r="D97" s="696" t="s">
        <v>2644</v>
      </c>
      <c r="E97" s="696" t="s">
        <v>2645</v>
      </c>
      <c r="F97" s="711"/>
      <c r="G97" s="711"/>
      <c r="H97" s="701">
        <v>0</v>
      </c>
      <c r="I97" s="711">
        <v>3</v>
      </c>
      <c r="J97" s="711">
        <v>4033.9800000000005</v>
      </c>
      <c r="K97" s="701">
        <v>1</v>
      </c>
      <c r="L97" s="711">
        <v>3</v>
      </c>
      <c r="M97" s="712">
        <v>4033.9800000000005</v>
      </c>
    </row>
    <row r="98" spans="1:13" ht="14.4" customHeight="1" x14ac:dyDescent="0.3">
      <c r="A98" s="695" t="s">
        <v>2084</v>
      </c>
      <c r="B98" s="696" t="s">
        <v>3120</v>
      </c>
      <c r="C98" s="696" t="s">
        <v>2646</v>
      </c>
      <c r="D98" s="696" t="s">
        <v>2647</v>
      </c>
      <c r="E98" s="696" t="s">
        <v>2648</v>
      </c>
      <c r="F98" s="711"/>
      <c r="G98" s="711"/>
      <c r="H98" s="701">
        <v>0</v>
      </c>
      <c r="I98" s="711">
        <v>24</v>
      </c>
      <c r="J98" s="711">
        <v>43043.040000000001</v>
      </c>
      <c r="K98" s="701">
        <v>1</v>
      </c>
      <c r="L98" s="711">
        <v>24</v>
      </c>
      <c r="M98" s="712">
        <v>43043.040000000001</v>
      </c>
    </row>
    <row r="99" spans="1:13" ht="14.4" customHeight="1" x14ac:dyDescent="0.3">
      <c r="A99" s="695" t="s">
        <v>2084</v>
      </c>
      <c r="B99" s="696" t="s">
        <v>2051</v>
      </c>
      <c r="C99" s="696" t="s">
        <v>2373</v>
      </c>
      <c r="D99" s="696" t="s">
        <v>2374</v>
      </c>
      <c r="E99" s="696" t="s">
        <v>826</v>
      </c>
      <c r="F99" s="711"/>
      <c r="G99" s="711"/>
      <c r="H99" s="701">
        <v>0</v>
      </c>
      <c r="I99" s="711">
        <v>3</v>
      </c>
      <c r="J99" s="711">
        <v>648.48</v>
      </c>
      <c r="K99" s="701">
        <v>1</v>
      </c>
      <c r="L99" s="711">
        <v>3</v>
      </c>
      <c r="M99" s="712">
        <v>648.48</v>
      </c>
    </row>
    <row r="100" spans="1:13" ht="14.4" customHeight="1" x14ac:dyDescent="0.3">
      <c r="A100" s="695" t="s">
        <v>2084</v>
      </c>
      <c r="B100" s="696" t="s">
        <v>2051</v>
      </c>
      <c r="C100" s="696" t="s">
        <v>2696</v>
      </c>
      <c r="D100" s="696" t="s">
        <v>2697</v>
      </c>
      <c r="E100" s="696" t="s">
        <v>2698</v>
      </c>
      <c r="F100" s="711"/>
      <c r="G100" s="711"/>
      <c r="H100" s="701">
        <v>0</v>
      </c>
      <c r="I100" s="711">
        <v>8</v>
      </c>
      <c r="J100" s="711">
        <v>1297.04</v>
      </c>
      <c r="K100" s="701">
        <v>1</v>
      </c>
      <c r="L100" s="711">
        <v>8</v>
      </c>
      <c r="M100" s="712">
        <v>1297.04</v>
      </c>
    </row>
    <row r="101" spans="1:13" ht="14.4" customHeight="1" x14ac:dyDescent="0.3">
      <c r="A101" s="695" t="s">
        <v>2084</v>
      </c>
      <c r="B101" s="696" t="s">
        <v>2051</v>
      </c>
      <c r="C101" s="696" t="s">
        <v>2166</v>
      </c>
      <c r="D101" s="696" t="s">
        <v>2167</v>
      </c>
      <c r="E101" s="696" t="s">
        <v>2168</v>
      </c>
      <c r="F101" s="711">
        <v>1</v>
      </c>
      <c r="G101" s="711">
        <v>201.75</v>
      </c>
      <c r="H101" s="701">
        <v>1</v>
      </c>
      <c r="I101" s="711"/>
      <c r="J101" s="711"/>
      <c r="K101" s="701">
        <v>0</v>
      </c>
      <c r="L101" s="711">
        <v>1</v>
      </c>
      <c r="M101" s="712">
        <v>201.75</v>
      </c>
    </row>
    <row r="102" spans="1:13" ht="14.4" customHeight="1" x14ac:dyDescent="0.3">
      <c r="A102" s="695" t="s">
        <v>2084</v>
      </c>
      <c r="B102" s="696" t="s">
        <v>3112</v>
      </c>
      <c r="C102" s="696" t="s">
        <v>2715</v>
      </c>
      <c r="D102" s="696" t="s">
        <v>2716</v>
      </c>
      <c r="E102" s="696" t="s">
        <v>2307</v>
      </c>
      <c r="F102" s="711"/>
      <c r="G102" s="711"/>
      <c r="H102" s="701">
        <v>0</v>
      </c>
      <c r="I102" s="711">
        <v>2</v>
      </c>
      <c r="J102" s="711">
        <v>464.88</v>
      </c>
      <c r="K102" s="701">
        <v>1</v>
      </c>
      <c r="L102" s="711">
        <v>2</v>
      </c>
      <c r="M102" s="712">
        <v>464.88</v>
      </c>
    </row>
    <row r="103" spans="1:13" ht="14.4" customHeight="1" x14ac:dyDescent="0.3">
      <c r="A103" s="695" t="s">
        <v>2084</v>
      </c>
      <c r="B103" s="696" t="s">
        <v>3128</v>
      </c>
      <c r="C103" s="696" t="s">
        <v>2885</v>
      </c>
      <c r="D103" s="696" t="s">
        <v>2886</v>
      </c>
      <c r="E103" s="696" t="s">
        <v>2887</v>
      </c>
      <c r="F103" s="711"/>
      <c r="G103" s="711"/>
      <c r="H103" s="701">
        <v>0</v>
      </c>
      <c r="I103" s="711">
        <v>1</v>
      </c>
      <c r="J103" s="711">
        <v>418.37</v>
      </c>
      <c r="K103" s="701">
        <v>1</v>
      </c>
      <c r="L103" s="711">
        <v>1</v>
      </c>
      <c r="M103" s="712">
        <v>418.37</v>
      </c>
    </row>
    <row r="104" spans="1:13" ht="14.4" customHeight="1" x14ac:dyDescent="0.3">
      <c r="A104" s="695" t="s">
        <v>2084</v>
      </c>
      <c r="B104" s="696" t="s">
        <v>3125</v>
      </c>
      <c r="C104" s="696" t="s">
        <v>2945</v>
      </c>
      <c r="D104" s="696" t="s">
        <v>2801</v>
      </c>
      <c r="E104" s="696" t="s">
        <v>2946</v>
      </c>
      <c r="F104" s="711"/>
      <c r="G104" s="711"/>
      <c r="H104" s="701">
        <v>0</v>
      </c>
      <c r="I104" s="711">
        <v>1</v>
      </c>
      <c r="J104" s="711">
        <v>464.86</v>
      </c>
      <c r="K104" s="701">
        <v>1</v>
      </c>
      <c r="L104" s="711">
        <v>1</v>
      </c>
      <c r="M104" s="712">
        <v>464.86</v>
      </c>
    </row>
    <row r="105" spans="1:13" ht="14.4" customHeight="1" x14ac:dyDescent="0.3">
      <c r="A105" s="695" t="s">
        <v>2084</v>
      </c>
      <c r="B105" s="696" t="s">
        <v>3125</v>
      </c>
      <c r="C105" s="696" t="s">
        <v>2947</v>
      </c>
      <c r="D105" s="696" t="s">
        <v>2948</v>
      </c>
      <c r="E105" s="696" t="s">
        <v>2949</v>
      </c>
      <c r="F105" s="711"/>
      <c r="G105" s="711"/>
      <c r="H105" s="701">
        <v>0</v>
      </c>
      <c r="I105" s="711">
        <v>1</v>
      </c>
      <c r="J105" s="711">
        <v>619.66</v>
      </c>
      <c r="K105" s="701">
        <v>1</v>
      </c>
      <c r="L105" s="711">
        <v>1</v>
      </c>
      <c r="M105" s="712">
        <v>619.66</v>
      </c>
    </row>
    <row r="106" spans="1:13" ht="14.4" customHeight="1" x14ac:dyDescent="0.3">
      <c r="A106" s="695" t="s">
        <v>2084</v>
      </c>
      <c r="B106" s="696" t="s">
        <v>3127</v>
      </c>
      <c r="C106" s="696" t="s">
        <v>2873</v>
      </c>
      <c r="D106" s="696" t="s">
        <v>2874</v>
      </c>
      <c r="E106" s="696" t="s">
        <v>1407</v>
      </c>
      <c r="F106" s="711"/>
      <c r="G106" s="711"/>
      <c r="H106" s="701">
        <v>0</v>
      </c>
      <c r="I106" s="711">
        <v>3</v>
      </c>
      <c r="J106" s="711">
        <v>413.22</v>
      </c>
      <c r="K106" s="701">
        <v>1</v>
      </c>
      <c r="L106" s="711">
        <v>3</v>
      </c>
      <c r="M106" s="712">
        <v>413.22</v>
      </c>
    </row>
    <row r="107" spans="1:13" ht="14.4" customHeight="1" x14ac:dyDescent="0.3">
      <c r="A107" s="695" t="s">
        <v>2086</v>
      </c>
      <c r="B107" s="696" t="s">
        <v>2008</v>
      </c>
      <c r="C107" s="696" t="s">
        <v>2241</v>
      </c>
      <c r="D107" s="696" t="s">
        <v>2242</v>
      </c>
      <c r="E107" s="696" t="s">
        <v>2243</v>
      </c>
      <c r="F107" s="711"/>
      <c r="G107" s="711"/>
      <c r="H107" s="701">
        <v>0</v>
      </c>
      <c r="I107" s="711">
        <v>2</v>
      </c>
      <c r="J107" s="711">
        <v>313.72000000000003</v>
      </c>
      <c r="K107" s="701">
        <v>1</v>
      </c>
      <c r="L107" s="711">
        <v>2</v>
      </c>
      <c r="M107" s="712">
        <v>313.72000000000003</v>
      </c>
    </row>
    <row r="108" spans="1:13" ht="14.4" customHeight="1" x14ac:dyDescent="0.3">
      <c r="A108" s="695" t="s">
        <v>2086</v>
      </c>
      <c r="B108" s="696" t="s">
        <v>2016</v>
      </c>
      <c r="C108" s="696" t="s">
        <v>2252</v>
      </c>
      <c r="D108" s="696" t="s">
        <v>2253</v>
      </c>
      <c r="E108" s="696" t="s">
        <v>2254</v>
      </c>
      <c r="F108" s="711"/>
      <c r="G108" s="711"/>
      <c r="H108" s="701">
        <v>0</v>
      </c>
      <c r="I108" s="711">
        <v>1</v>
      </c>
      <c r="J108" s="711">
        <v>116.8</v>
      </c>
      <c r="K108" s="701">
        <v>1</v>
      </c>
      <c r="L108" s="711">
        <v>1</v>
      </c>
      <c r="M108" s="712">
        <v>116.8</v>
      </c>
    </row>
    <row r="109" spans="1:13" ht="14.4" customHeight="1" x14ac:dyDescent="0.3">
      <c r="A109" s="695" t="s">
        <v>2087</v>
      </c>
      <c r="B109" s="696" t="s">
        <v>3116</v>
      </c>
      <c r="C109" s="696" t="s">
        <v>2449</v>
      </c>
      <c r="D109" s="696" t="s">
        <v>2450</v>
      </c>
      <c r="E109" s="696" t="s">
        <v>2451</v>
      </c>
      <c r="F109" s="711"/>
      <c r="G109" s="711"/>
      <c r="H109" s="701">
        <v>0</v>
      </c>
      <c r="I109" s="711">
        <v>1</v>
      </c>
      <c r="J109" s="711">
        <v>96.63</v>
      </c>
      <c r="K109" s="701">
        <v>1</v>
      </c>
      <c r="L109" s="711">
        <v>1</v>
      </c>
      <c r="M109" s="712">
        <v>96.63</v>
      </c>
    </row>
    <row r="110" spans="1:13" ht="14.4" customHeight="1" x14ac:dyDescent="0.3">
      <c r="A110" s="695" t="s">
        <v>2087</v>
      </c>
      <c r="B110" s="696" t="s">
        <v>3116</v>
      </c>
      <c r="C110" s="696" t="s">
        <v>2970</v>
      </c>
      <c r="D110" s="696" t="s">
        <v>2450</v>
      </c>
      <c r="E110" s="696" t="s">
        <v>2971</v>
      </c>
      <c r="F110" s="711"/>
      <c r="G110" s="711"/>
      <c r="H110" s="701">
        <v>0</v>
      </c>
      <c r="I110" s="711">
        <v>3</v>
      </c>
      <c r="J110" s="711">
        <v>579.78</v>
      </c>
      <c r="K110" s="701">
        <v>1</v>
      </c>
      <c r="L110" s="711">
        <v>3</v>
      </c>
      <c r="M110" s="712">
        <v>579.78</v>
      </c>
    </row>
    <row r="111" spans="1:13" ht="14.4" customHeight="1" x14ac:dyDescent="0.3">
      <c r="A111" s="695" t="s">
        <v>2087</v>
      </c>
      <c r="B111" s="696" t="s">
        <v>3117</v>
      </c>
      <c r="C111" s="696" t="s">
        <v>2505</v>
      </c>
      <c r="D111" s="696" t="s">
        <v>2506</v>
      </c>
      <c r="E111" s="696" t="s">
        <v>2507</v>
      </c>
      <c r="F111" s="711"/>
      <c r="G111" s="711"/>
      <c r="H111" s="701">
        <v>0</v>
      </c>
      <c r="I111" s="711">
        <v>7</v>
      </c>
      <c r="J111" s="711">
        <v>6966.83</v>
      </c>
      <c r="K111" s="701">
        <v>1</v>
      </c>
      <c r="L111" s="711">
        <v>7</v>
      </c>
      <c r="M111" s="712">
        <v>6966.83</v>
      </c>
    </row>
    <row r="112" spans="1:13" ht="14.4" customHeight="1" x14ac:dyDescent="0.3">
      <c r="A112" s="695" t="s">
        <v>2087</v>
      </c>
      <c r="B112" s="696" t="s">
        <v>3117</v>
      </c>
      <c r="C112" s="696" t="s">
        <v>2687</v>
      </c>
      <c r="D112" s="696" t="s">
        <v>2688</v>
      </c>
      <c r="E112" s="696" t="s">
        <v>2689</v>
      </c>
      <c r="F112" s="711"/>
      <c r="G112" s="711"/>
      <c r="H112" s="701">
        <v>0</v>
      </c>
      <c r="I112" s="711">
        <v>24</v>
      </c>
      <c r="J112" s="711">
        <v>34380.239999999998</v>
      </c>
      <c r="K112" s="701">
        <v>1</v>
      </c>
      <c r="L112" s="711">
        <v>24</v>
      </c>
      <c r="M112" s="712">
        <v>34380.239999999998</v>
      </c>
    </row>
    <row r="113" spans="1:13" ht="14.4" customHeight="1" x14ac:dyDescent="0.3">
      <c r="A113" s="695" t="s">
        <v>2087</v>
      </c>
      <c r="B113" s="696" t="s">
        <v>2065</v>
      </c>
      <c r="C113" s="696" t="s">
        <v>2668</v>
      </c>
      <c r="D113" s="696" t="s">
        <v>2669</v>
      </c>
      <c r="E113" s="696" t="s">
        <v>2196</v>
      </c>
      <c r="F113" s="711"/>
      <c r="G113" s="711"/>
      <c r="H113" s="701">
        <v>0</v>
      </c>
      <c r="I113" s="711">
        <v>2</v>
      </c>
      <c r="J113" s="711">
        <v>294.72000000000003</v>
      </c>
      <c r="K113" s="701">
        <v>1</v>
      </c>
      <c r="L113" s="711">
        <v>2</v>
      </c>
      <c r="M113" s="712">
        <v>294.72000000000003</v>
      </c>
    </row>
    <row r="114" spans="1:13" ht="14.4" customHeight="1" x14ac:dyDescent="0.3">
      <c r="A114" s="695" t="s">
        <v>2087</v>
      </c>
      <c r="B114" s="696" t="s">
        <v>2065</v>
      </c>
      <c r="C114" s="696" t="s">
        <v>2976</v>
      </c>
      <c r="D114" s="696" t="s">
        <v>2932</v>
      </c>
      <c r="E114" s="696" t="s">
        <v>2346</v>
      </c>
      <c r="F114" s="711">
        <v>2</v>
      </c>
      <c r="G114" s="711">
        <v>0</v>
      </c>
      <c r="H114" s="701"/>
      <c r="I114" s="711"/>
      <c r="J114" s="711"/>
      <c r="K114" s="701"/>
      <c r="L114" s="711">
        <v>2</v>
      </c>
      <c r="M114" s="712">
        <v>0</v>
      </c>
    </row>
    <row r="115" spans="1:13" ht="14.4" customHeight="1" x14ac:dyDescent="0.3">
      <c r="A115" s="695" t="s">
        <v>2087</v>
      </c>
      <c r="B115" s="696" t="s">
        <v>2065</v>
      </c>
      <c r="C115" s="696" t="s">
        <v>2194</v>
      </c>
      <c r="D115" s="696" t="s">
        <v>2195</v>
      </c>
      <c r="E115" s="696" t="s">
        <v>2196</v>
      </c>
      <c r="F115" s="711">
        <v>4</v>
      </c>
      <c r="G115" s="711">
        <v>589.44000000000005</v>
      </c>
      <c r="H115" s="701">
        <v>1</v>
      </c>
      <c r="I115" s="711"/>
      <c r="J115" s="711"/>
      <c r="K115" s="701">
        <v>0</v>
      </c>
      <c r="L115" s="711">
        <v>4</v>
      </c>
      <c r="M115" s="712">
        <v>589.44000000000005</v>
      </c>
    </row>
    <row r="116" spans="1:13" ht="14.4" customHeight="1" x14ac:dyDescent="0.3">
      <c r="A116" s="695" t="s">
        <v>2087</v>
      </c>
      <c r="B116" s="696" t="s">
        <v>2065</v>
      </c>
      <c r="C116" s="696" t="s">
        <v>2670</v>
      </c>
      <c r="D116" s="696" t="s">
        <v>2671</v>
      </c>
      <c r="E116" s="696" t="s">
        <v>2346</v>
      </c>
      <c r="F116" s="711"/>
      <c r="G116" s="711"/>
      <c r="H116" s="701">
        <v>0</v>
      </c>
      <c r="I116" s="711">
        <v>10</v>
      </c>
      <c r="J116" s="711">
        <v>982.3</v>
      </c>
      <c r="K116" s="701">
        <v>1</v>
      </c>
      <c r="L116" s="711">
        <v>10</v>
      </c>
      <c r="M116" s="712">
        <v>982.3</v>
      </c>
    </row>
    <row r="117" spans="1:13" ht="14.4" customHeight="1" x14ac:dyDescent="0.3">
      <c r="A117" s="695" t="s">
        <v>2087</v>
      </c>
      <c r="B117" s="696" t="s">
        <v>2065</v>
      </c>
      <c r="C117" s="696" t="s">
        <v>2672</v>
      </c>
      <c r="D117" s="696" t="s">
        <v>2671</v>
      </c>
      <c r="E117" s="696" t="s">
        <v>2673</v>
      </c>
      <c r="F117" s="711"/>
      <c r="G117" s="711"/>
      <c r="H117" s="701">
        <v>0</v>
      </c>
      <c r="I117" s="711">
        <v>7</v>
      </c>
      <c r="J117" s="711">
        <v>1146.1099999999999</v>
      </c>
      <c r="K117" s="701">
        <v>1</v>
      </c>
      <c r="L117" s="711">
        <v>7</v>
      </c>
      <c r="M117" s="712">
        <v>1146.1099999999999</v>
      </c>
    </row>
    <row r="118" spans="1:13" ht="14.4" customHeight="1" x14ac:dyDescent="0.3">
      <c r="A118" s="695" t="s">
        <v>2087</v>
      </c>
      <c r="B118" s="696" t="s">
        <v>2065</v>
      </c>
      <c r="C118" s="696" t="s">
        <v>2977</v>
      </c>
      <c r="D118" s="696" t="s">
        <v>2978</v>
      </c>
      <c r="E118" s="696" t="s">
        <v>2435</v>
      </c>
      <c r="F118" s="711">
        <v>2</v>
      </c>
      <c r="G118" s="711">
        <v>0</v>
      </c>
      <c r="H118" s="701"/>
      <c r="I118" s="711"/>
      <c r="J118" s="711"/>
      <c r="K118" s="701"/>
      <c r="L118" s="711">
        <v>2</v>
      </c>
      <c r="M118" s="712">
        <v>0</v>
      </c>
    </row>
    <row r="119" spans="1:13" ht="14.4" customHeight="1" x14ac:dyDescent="0.3">
      <c r="A119" s="695" t="s">
        <v>2087</v>
      </c>
      <c r="B119" s="696" t="s">
        <v>2065</v>
      </c>
      <c r="C119" s="696" t="s">
        <v>2674</v>
      </c>
      <c r="D119" s="696" t="s">
        <v>2666</v>
      </c>
      <c r="E119" s="696" t="s">
        <v>2675</v>
      </c>
      <c r="F119" s="711"/>
      <c r="G119" s="711"/>
      <c r="H119" s="701">
        <v>0</v>
      </c>
      <c r="I119" s="711">
        <v>4</v>
      </c>
      <c r="J119" s="711">
        <v>1257.3599999999999</v>
      </c>
      <c r="K119" s="701">
        <v>1</v>
      </c>
      <c r="L119" s="711">
        <v>4</v>
      </c>
      <c r="M119" s="712">
        <v>1257.3599999999999</v>
      </c>
    </row>
    <row r="120" spans="1:13" ht="14.4" customHeight="1" x14ac:dyDescent="0.3">
      <c r="A120" s="695" t="s">
        <v>2087</v>
      </c>
      <c r="B120" s="696" t="s">
        <v>2065</v>
      </c>
      <c r="C120" s="696" t="s">
        <v>2974</v>
      </c>
      <c r="D120" s="696" t="s">
        <v>2932</v>
      </c>
      <c r="E120" s="696" t="s">
        <v>2975</v>
      </c>
      <c r="F120" s="711">
        <v>1</v>
      </c>
      <c r="G120" s="711">
        <v>0</v>
      </c>
      <c r="H120" s="701"/>
      <c r="I120" s="711"/>
      <c r="J120" s="711"/>
      <c r="K120" s="701"/>
      <c r="L120" s="711">
        <v>1</v>
      </c>
      <c r="M120" s="712">
        <v>0</v>
      </c>
    </row>
    <row r="121" spans="1:13" ht="14.4" customHeight="1" x14ac:dyDescent="0.3">
      <c r="A121" s="695" t="s">
        <v>2087</v>
      </c>
      <c r="B121" s="696" t="s">
        <v>3119</v>
      </c>
      <c r="C121" s="696" t="s">
        <v>2737</v>
      </c>
      <c r="D121" s="696" t="s">
        <v>2738</v>
      </c>
      <c r="E121" s="696" t="s">
        <v>2739</v>
      </c>
      <c r="F121" s="711"/>
      <c r="G121" s="711"/>
      <c r="H121" s="701">
        <v>0</v>
      </c>
      <c r="I121" s="711">
        <v>4</v>
      </c>
      <c r="J121" s="711">
        <v>2246.16</v>
      </c>
      <c r="K121" s="701">
        <v>1</v>
      </c>
      <c r="L121" s="711">
        <v>4</v>
      </c>
      <c r="M121" s="712">
        <v>2246.16</v>
      </c>
    </row>
    <row r="122" spans="1:13" ht="14.4" customHeight="1" x14ac:dyDescent="0.3">
      <c r="A122" s="695" t="s">
        <v>2087</v>
      </c>
      <c r="B122" s="696" t="s">
        <v>3119</v>
      </c>
      <c r="C122" s="696" t="s">
        <v>2564</v>
      </c>
      <c r="D122" s="696" t="s">
        <v>2562</v>
      </c>
      <c r="E122" s="696" t="s">
        <v>2565</v>
      </c>
      <c r="F122" s="711"/>
      <c r="G122" s="711"/>
      <c r="H122" s="701">
        <v>0</v>
      </c>
      <c r="I122" s="711">
        <v>4</v>
      </c>
      <c r="J122" s="711">
        <v>3548.2</v>
      </c>
      <c r="K122" s="701">
        <v>1</v>
      </c>
      <c r="L122" s="711">
        <v>4</v>
      </c>
      <c r="M122" s="712">
        <v>3548.2</v>
      </c>
    </row>
    <row r="123" spans="1:13" ht="14.4" customHeight="1" x14ac:dyDescent="0.3">
      <c r="A123" s="695" t="s">
        <v>2087</v>
      </c>
      <c r="B123" s="696" t="s">
        <v>3120</v>
      </c>
      <c r="C123" s="696" t="s">
        <v>2643</v>
      </c>
      <c r="D123" s="696" t="s">
        <v>2644</v>
      </c>
      <c r="E123" s="696" t="s">
        <v>2645</v>
      </c>
      <c r="F123" s="711"/>
      <c r="G123" s="711"/>
      <c r="H123" s="701">
        <v>0</v>
      </c>
      <c r="I123" s="711">
        <v>2</v>
      </c>
      <c r="J123" s="711">
        <v>2689.32</v>
      </c>
      <c r="K123" s="701">
        <v>1</v>
      </c>
      <c r="L123" s="711">
        <v>2</v>
      </c>
      <c r="M123" s="712">
        <v>2689.32</v>
      </c>
    </row>
    <row r="124" spans="1:13" ht="14.4" customHeight="1" x14ac:dyDescent="0.3">
      <c r="A124" s="695" t="s">
        <v>2087</v>
      </c>
      <c r="B124" s="696" t="s">
        <v>2051</v>
      </c>
      <c r="C124" s="696" t="s">
        <v>2956</v>
      </c>
      <c r="D124" s="696" t="s">
        <v>2374</v>
      </c>
      <c r="E124" s="696" t="s">
        <v>2957</v>
      </c>
      <c r="F124" s="711"/>
      <c r="G124" s="711"/>
      <c r="H124" s="701">
        <v>0</v>
      </c>
      <c r="I124" s="711">
        <v>1</v>
      </c>
      <c r="J124" s="711">
        <v>432.32</v>
      </c>
      <c r="K124" s="701">
        <v>1</v>
      </c>
      <c r="L124" s="711">
        <v>1</v>
      </c>
      <c r="M124" s="712">
        <v>432.32</v>
      </c>
    </row>
    <row r="125" spans="1:13" ht="14.4" customHeight="1" x14ac:dyDescent="0.3">
      <c r="A125" s="695" t="s">
        <v>2087</v>
      </c>
      <c r="B125" s="696" t="s">
        <v>2051</v>
      </c>
      <c r="C125" s="696" t="s">
        <v>2508</v>
      </c>
      <c r="D125" s="696" t="s">
        <v>2374</v>
      </c>
      <c r="E125" s="696" t="s">
        <v>2509</v>
      </c>
      <c r="F125" s="711"/>
      <c r="G125" s="711"/>
      <c r="H125" s="701">
        <v>0</v>
      </c>
      <c r="I125" s="711">
        <v>3</v>
      </c>
      <c r="J125" s="711">
        <v>648.48</v>
      </c>
      <c r="K125" s="701">
        <v>1</v>
      </c>
      <c r="L125" s="711">
        <v>3</v>
      </c>
      <c r="M125" s="712">
        <v>648.48</v>
      </c>
    </row>
    <row r="126" spans="1:13" ht="14.4" customHeight="1" x14ac:dyDescent="0.3">
      <c r="A126" s="695" t="s">
        <v>2087</v>
      </c>
      <c r="B126" s="696" t="s">
        <v>3127</v>
      </c>
      <c r="C126" s="696" t="s">
        <v>2873</v>
      </c>
      <c r="D126" s="696" t="s">
        <v>2874</v>
      </c>
      <c r="E126" s="696" t="s">
        <v>1407</v>
      </c>
      <c r="F126" s="711"/>
      <c r="G126" s="711"/>
      <c r="H126" s="701">
        <v>0</v>
      </c>
      <c r="I126" s="711">
        <v>2</v>
      </c>
      <c r="J126" s="711">
        <v>275.48</v>
      </c>
      <c r="K126" s="701">
        <v>1</v>
      </c>
      <c r="L126" s="711">
        <v>2</v>
      </c>
      <c r="M126" s="712">
        <v>275.48</v>
      </c>
    </row>
    <row r="127" spans="1:13" ht="14.4" customHeight="1" x14ac:dyDescent="0.3">
      <c r="A127" s="695" t="s">
        <v>2089</v>
      </c>
      <c r="B127" s="696" t="s">
        <v>2028</v>
      </c>
      <c r="C127" s="696" t="s">
        <v>2984</v>
      </c>
      <c r="D127" s="696" t="s">
        <v>2985</v>
      </c>
      <c r="E127" s="696" t="s">
        <v>2986</v>
      </c>
      <c r="F127" s="711"/>
      <c r="G127" s="711"/>
      <c r="H127" s="701">
        <v>0</v>
      </c>
      <c r="I127" s="711">
        <v>1</v>
      </c>
      <c r="J127" s="711">
        <v>543.04</v>
      </c>
      <c r="K127" s="701">
        <v>1</v>
      </c>
      <c r="L127" s="711">
        <v>1</v>
      </c>
      <c r="M127" s="712">
        <v>543.04</v>
      </c>
    </row>
    <row r="128" spans="1:13" ht="14.4" customHeight="1" x14ac:dyDescent="0.3">
      <c r="A128" s="695" t="s">
        <v>2089</v>
      </c>
      <c r="B128" s="696" t="s">
        <v>2043</v>
      </c>
      <c r="C128" s="696" t="s">
        <v>2264</v>
      </c>
      <c r="D128" s="696" t="s">
        <v>2265</v>
      </c>
      <c r="E128" s="696" t="s">
        <v>2266</v>
      </c>
      <c r="F128" s="711"/>
      <c r="G128" s="711"/>
      <c r="H128" s="701">
        <v>0</v>
      </c>
      <c r="I128" s="711">
        <v>9</v>
      </c>
      <c r="J128" s="711">
        <v>159.21</v>
      </c>
      <c r="K128" s="701">
        <v>1</v>
      </c>
      <c r="L128" s="711">
        <v>9</v>
      </c>
      <c r="M128" s="712">
        <v>159.21</v>
      </c>
    </row>
    <row r="129" spans="1:13" ht="14.4" customHeight="1" x14ac:dyDescent="0.3">
      <c r="A129" s="695" t="s">
        <v>2090</v>
      </c>
      <c r="B129" s="696" t="s">
        <v>3114</v>
      </c>
      <c r="C129" s="696" t="s">
        <v>2290</v>
      </c>
      <c r="D129" s="696" t="s">
        <v>2291</v>
      </c>
      <c r="E129" s="696" t="s">
        <v>2292</v>
      </c>
      <c r="F129" s="711"/>
      <c r="G129" s="711"/>
      <c r="H129" s="701">
        <v>0</v>
      </c>
      <c r="I129" s="711">
        <v>2</v>
      </c>
      <c r="J129" s="711">
        <v>195.94</v>
      </c>
      <c r="K129" s="701">
        <v>1</v>
      </c>
      <c r="L129" s="711">
        <v>2</v>
      </c>
      <c r="M129" s="712">
        <v>195.94</v>
      </c>
    </row>
    <row r="130" spans="1:13" ht="14.4" customHeight="1" x14ac:dyDescent="0.3">
      <c r="A130" s="695" t="s">
        <v>2090</v>
      </c>
      <c r="B130" s="696" t="s">
        <v>2008</v>
      </c>
      <c r="C130" s="696" t="s">
        <v>2241</v>
      </c>
      <c r="D130" s="696" t="s">
        <v>2242</v>
      </c>
      <c r="E130" s="696" t="s">
        <v>2243</v>
      </c>
      <c r="F130" s="711"/>
      <c r="G130" s="711"/>
      <c r="H130" s="701">
        <v>0</v>
      </c>
      <c r="I130" s="711">
        <v>1</v>
      </c>
      <c r="J130" s="711">
        <v>333.31</v>
      </c>
      <c r="K130" s="701">
        <v>1</v>
      </c>
      <c r="L130" s="711">
        <v>1</v>
      </c>
      <c r="M130" s="712">
        <v>333.31</v>
      </c>
    </row>
    <row r="131" spans="1:13" ht="14.4" customHeight="1" x14ac:dyDescent="0.3">
      <c r="A131" s="695" t="s">
        <v>2091</v>
      </c>
      <c r="B131" s="696" t="s">
        <v>3129</v>
      </c>
      <c r="C131" s="696" t="s">
        <v>2315</v>
      </c>
      <c r="D131" s="696" t="s">
        <v>2316</v>
      </c>
      <c r="E131" s="696" t="s">
        <v>2317</v>
      </c>
      <c r="F131" s="711">
        <v>1</v>
      </c>
      <c r="G131" s="711">
        <v>0</v>
      </c>
      <c r="H131" s="701"/>
      <c r="I131" s="711"/>
      <c r="J131" s="711"/>
      <c r="K131" s="701"/>
      <c r="L131" s="711">
        <v>1</v>
      </c>
      <c r="M131" s="712">
        <v>0</v>
      </c>
    </row>
    <row r="132" spans="1:13" ht="14.4" customHeight="1" x14ac:dyDescent="0.3">
      <c r="A132" s="695" t="s">
        <v>2091</v>
      </c>
      <c r="B132" s="696" t="s">
        <v>3130</v>
      </c>
      <c r="C132" s="696" t="s">
        <v>2294</v>
      </c>
      <c r="D132" s="696" t="s">
        <v>2295</v>
      </c>
      <c r="E132" s="696" t="s">
        <v>2296</v>
      </c>
      <c r="F132" s="711">
        <v>3</v>
      </c>
      <c r="G132" s="711">
        <v>149.76</v>
      </c>
      <c r="H132" s="701">
        <v>1</v>
      </c>
      <c r="I132" s="711"/>
      <c r="J132" s="711"/>
      <c r="K132" s="701">
        <v>0</v>
      </c>
      <c r="L132" s="711">
        <v>3</v>
      </c>
      <c r="M132" s="712">
        <v>149.76</v>
      </c>
    </row>
    <row r="133" spans="1:13" ht="14.4" customHeight="1" x14ac:dyDescent="0.3">
      <c r="A133" s="695" t="s">
        <v>2091</v>
      </c>
      <c r="B133" s="696" t="s">
        <v>3131</v>
      </c>
      <c r="C133" s="696" t="s">
        <v>2319</v>
      </c>
      <c r="D133" s="696" t="s">
        <v>2320</v>
      </c>
      <c r="E133" s="696" t="s">
        <v>2321</v>
      </c>
      <c r="F133" s="711">
        <v>3</v>
      </c>
      <c r="G133" s="711">
        <v>202.26</v>
      </c>
      <c r="H133" s="701">
        <v>1</v>
      </c>
      <c r="I133" s="711"/>
      <c r="J133" s="711"/>
      <c r="K133" s="701">
        <v>0</v>
      </c>
      <c r="L133" s="711">
        <v>3</v>
      </c>
      <c r="M133" s="712">
        <v>202.26</v>
      </c>
    </row>
    <row r="134" spans="1:13" ht="14.4" customHeight="1" x14ac:dyDescent="0.3">
      <c r="A134" s="695" t="s">
        <v>2091</v>
      </c>
      <c r="B134" s="696" t="s">
        <v>3132</v>
      </c>
      <c r="C134" s="696" t="s">
        <v>2312</v>
      </c>
      <c r="D134" s="696" t="s">
        <v>2313</v>
      </c>
      <c r="E134" s="696" t="s">
        <v>2307</v>
      </c>
      <c r="F134" s="711"/>
      <c r="G134" s="711"/>
      <c r="H134" s="701">
        <v>0</v>
      </c>
      <c r="I134" s="711">
        <v>1</v>
      </c>
      <c r="J134" s="711">
        <v>65.3</v>
      </c>
      <c r="K134" s="701">
        <v>1</v>
      </c>
      <c r="L134" s="711">
        <v>1</v>
      </c>
      <c r="M134" s="712">
        <v>65.3</v>
      </c>
    </row>
    <row r="135" spans="1:13" ht="14.4" customHeight="1" x14ac:dyDescent="0.3">
      <c r="A135" s="695" t="s">
        <v>2092</v>
      </c>
      <c r="B135" s="696" t="s">
        <v>1984</v>
      </c>
      <c r="C135" s="696" t="s">
        <v>1423</v>
      </c>
      <c r="D135" s="696" t="s">
        <v>1424</v>
      </c>
      <c r="E135" s="696" t="s">
        <v>1425</v>
      </c>
      <c r="F135" s="711"/>
      <c r="G135" s="711"/>
      <c r="H135" s="701"/>
      <c r="I135" s="711">
        <v>1</v>
      </c>
      <c r="J135" s="711">
        <v>0</v>
      </c>
      <c r="K135" s="701"/>
      <c r="L135" s="711">
        <v>1</v>
      </c>
      <c r="M135" s="712">
        <v>0</v>
      </c>
    </row>
    <row r="136" spans="1:13" ht="14.4" customHeight="1" x14ac:dyDescent="0.3">
      <c r="A136" s="695" t="s">
        <v>2092</v>
      </c>
      <c r="B136" s="696" t="s">
        <v>1984</v>
      </c>
      <c r="C136" s="696" t="s">
        <v>2412</v>
      </c>
      <c r="D136" s="696" t="s">
        <v>1424</v>
      </c>
      <c r="E136" s="696" t="s">
        <v>2413</v>
      </c>
      <c r="F136" s="711"/>
      <c r="G136" s="711"/>
      <c r="H136" s="701"/>
      <c r="I136" s="711">
        <v>1</v>
      </c>
      <c r="J136" s="711">
        <v>0</v>
      </c>
      <c r="K136" s="701"/>
      <c r="L136" s="711">
        <v>1</v>
      </c>
      <c r="M136" s="712">
        <v>0</v>
      </c>
    </row>
    <row r="137" spans="1:13" ht="14.4" customHeight="1" x14ac:dyDescent="0.3">
      <c r="A137" s="695" t="s">
        <v>2092</v>
      </c>
      <c r="B137" s="696" t="s">
        <v>3115</v>
      </c>
      <c r="C137" s="696" t="s">
        <v>2589</v>
      </c>
      <c r="D137" s="696" t="s">
        <v>2590</v>
      </c>
      <c r="E137" s="696" t="s">
        <v>2591</v>
      </c>
      <c r="F137" s="711"/>
      <c r="G137" s="711"/>
      <c r="H137" s="701">
        <v>0</v>
      </c>
      <c r="I137" s="711">
        <v>19</v>
      </c>
      <c r="J137" s="711">
        <v>3671.94</v>
      </c>
      <c r="K137" s="701">
        <v>1</v>
      </c>
      <c r="L137" s="711">
        <v>19</v>
      </c>
      <c r="M137" s="712">
        <v>3671.94</v>
      </c>
    </row>
    <row r="138" spans="1:13" ht="14.4" customHeight="1" x14ac:dyDescent="0.3">
      <c r="A138" s="695" t="s">
        <v>2092</v>
      </c>
      <c r="B138" s="696" t="s">
        <v>3116</v>
      </c>
      <c r="C138" s="696" t="s">
        <v>2449</v>
      </c>
      <c r="D138" s="696" t="s">
        <v>2450</v>
      </c>
      <c r="E138" s="696" t="s">
        <v>2451</v>
      </c>
      <c r="F138" s="711"/>
      <c r="G138" s="711"/>
      <c r="H138" s="701">
        <v>0</v>
      </c>
      <c r="I138" s="711">
        <v>7</v>
      </c>
      <c r="J138" s="711">
        <v>676.41</v>
      </c>
      <c r="K138" s="701">
        <v>1</v>
      </c>
      <c r="L138" s="711">
        <v>7</v>
      </c>
      <c r="M138" s="712">
        <v>676.41</v>
      </c>
    </row>
    <row r="139" spans="1:13" ht="14.4" customHeight="1" x14ac:dyDescent="0.3">
      <c r="A139" s="695" t="s">
        <v>2092</v>
      </c>
      <c r="B139" s="696" t="s">
        <v>3116</v>
      </c>
      <c r="C139" s="696" t="s">
        <v>2770</v>
      </c>
      <c r="D139" s="696" t="s">
        <v>2771</v>
      </c>
      <c r="E139" s="696" t="s">
        <v>2772</v>
      </c>
      <c r="F139" s="711">
        <v>2</v>
      </c>
      <c r="G139" s="711">
        <v>193.26</v>
      </c>
      <c r="H139" s="701">
        <v>1</v>
      </c>
      <c r="I139" s="711"/>
      <c r="J139" s="711"/>
      <c r="K139" s="701">
        <v>0</v>
      </c>
      <c r="L139" s="711">
        <v>2</v>
      </c>
      <c r="M139" s="712">
        <v>193.26</v>
      </c>
    </row>
    <row r="140" spans="1:13" ht="14.4" customHeight="1" x14ac:dyDescent="0.3">
      <c r="A140" s="695" t="s">
        <v>2092</v>
      </c>
      <c r="B140" s="696" t="s">
        <v>3117</v>
      </c>
      <c r="C140" s="696" t="s">
        <v>2807</v>
      </c>
      <c r="D140" s="696" t="s">
        <v>2808</v>
      </c>
      <c r="E140" s="696" t="s">
        <v>2809</v>
      </c>
      <c r="F140" s="711">
        <v>7</v>
      </c>
      <c r="G140" s="711">
        <v>7911.4000000000005</v>
      </c>
      <c r="H140" s="701">
        <v>1</v>
      </c>
      <c r="I140" s="711"/>
      <c r="J140" s="711"/>
      <c r="K140" s="701">
        <v>0</v>
      </c>
      <c r="L140" s="711">
        <v>7</v>
      </c>
      <c r="M140" s="712">
        <v>7911.4000000000005</v>
      </c>
    </row>
    <row r="141" spans="1:13" ht="14.4" customHeight="1" x14ac:dyDescent="0.3">
      <c r="A141" s="695" t="s">
        <v>2092</v>
      </c>
      <c r="B141" s="696" t="s">
        <v>3117</v>
      </c>
      <c r="C141" s="696" t="s">
        <v>2505</v>
      </c>
      <c r="D141" s="696" t="s">
        <v>2506</v>
      </c>
      <c r="E141" s="696" t="s">
        <v>2507</v>
      </c>
      <c r="F141" s="711"/>
      <c r="G141" s="711"/>
      <c r="H141" s="701">
        <v>0</v>
      </c>
      <c r="I141" s="711">
        <v>33</v>
      </c>
      <c r="J141" s="711">
        <v>32326.21</v>
      </c>
      <c r="K141" s="701">
        <v>1</v>
      </c>
      <c r="L141" s="711">
        <v>33</v>
      </c>
      <c r="M141" s="712">
        <v>32326.21</v>
      </c>
    </row>
    <row r="142" spans="1:13" ht="14.4" customHeight="1" x14ac:dyDescent="0.3">
      <c r="A142" s="695" t="s">
        <v>2092</v>
      </c>
      <c r="B142" s="696" t="s">
        <v>3117</v>
      </c>
      <c r="C142" s="696" t="s">
        <v>2687</v>
      </c>
      <c r="D142" s="696" t="s">
        <v>2688</v>
      </c>
      <c r="E142" s="696" t="s">
        <v>2689</v>
      </c>
      <c r="F142" s="711"/>
      <c r="G142" s="711"/>
      <c r="H142" s="701">
        <v>0</v>
      </c>
      <c r="I142" s="711">
        <v>8</v>
      </c>
      <c r="J142" s="711">
        <v>9614.7199999999993</v>
      </c>
      <c r="K142" s="701">
        <v>1</v>
      </c>
      <c r="L142" s="711">
        <v>8</v>
      </c>
      <c r="M142" s="712">
        <v>9614.7199999999993</v>
      </c>
    </row>
    <row r="143" spans="1:13" ht="14.4" customHeight="1" x14ac:dyDescent="0.3">
      <c r="A143" s="695" t="s">
        <v>2092</v>
      </c>
      <c r="B143" s="696" t="s">
        <v>3117</v>
      </c>
      <c r="C143" s="696" t="s">
        <v>2690</v>
      </c>
      <c r="D143" s="696" t="s">
        <v>2691</v>
      </c>
      <c r="E143" s="696" t="s">
        <v>2692</v>
      </c>
      <c r="F143" s="711"/>
      <c r="G143" s="711"/>
      <c r="H143" s="701">
        <v>0</v>
      </c>
      <c r="I143" s="711">
        <v>23</v>
      </c>
      <c r="J143" s="711">
        <v>43611.22</v>
      </c>
      <c r="K143" s="701">
        <v>1</v>
      </c>
      <c r="L143" s="711">
        <v>23</v>
      </c>
      <c r="M143" s="712">
        <v>43611.22</v>
      </c>
    </row>
    <row r="144" spans="1:13" ht="14.4" customHeight="1" x14ac:dyDescent="0.3">
      <c r="A144" s="695" t="s">
        <v>2092</v>
      </c>
      <c r="B144" s="696" t="s">
        <v>3117</v>
      </c>
      <c r="C144" s="696" t="s">
        <v>2991</v>
      </c>
      <c r="D144" s="696" t="s">
        <v>2992</v>
      </c>
      <c r="E144" s="696" t="s">
        <v>2993</v>
      </c>
      <c r="F144" s="711">
        <v>8</v>
      </c>
      <c r="G144" s="711">
        <v>11344.56</v>
      </c>
      <c r="H144" s="701">
        <v>1</v>
      </c>
      <c r="I144" s="711"/>
      <c r="J144" s="711"/>
      <c r="K144" s="701">
        <v>0</v>
      </c>
      <c r="L144" s="711">
        <v>8</v>
      </c>
      <c r="M144" s="712">
        <v>11344.56</v>
      </c>
    </row>
    <row r="145" spans="1:13" ht="14.4" customHeight="1" x14ac:dyDescent="0.3">
      <c r="A145" s="695" t="s">
        <v>2092</v>
      </c>
      <c r="B145" s="696" t="s">
        <v>3117</v>
      </c>
      <c r="C145" s="696" t="s">
        <v>2693</v>
      </c>
      <c r="D145" s="696" t="s">
        <v>2694</v>
      </c>
      <c r="E145" s="696" t="s">
        <v>2695</v>
      </c>
      <c r="F145" s="711">
        <v>2</v>
      </c>
      <c r="G145" s="711">
        <v>1541.4</v>
      </c>
      <c r="H145" s="701">
        <v>1</v>
      </c>
      <c r="I145" s="711"/>
      <c r="J145" s="711"/>
      <c r="K145" s="701">
        <v>0</v>
      </c>
      <c r="L145" s="711">
        <v>2</v>
      </c>
      <c r="M145" s="712">
        <v>1541.4</v>
      </c>
    </row>
    <row r="146" spans="1:13" ht="14.4" customHeight="1" x14ac:dyDescent="0.3">
      <c r="A146" s="695" t="s">
        <v>2092</v>
      </c>
      <c r="B146" s="696" t="s">
        <v>2065</v>
      </c>
      <c r="C146" s="696" t="s">
        <v>3066</v>
      </c>
      <c r="D146" s="696" t="s">
        <v>2664</v>
      </c>
      <c r="E146" s="696" t="s">
        <v>2346</v>
      </c>
      <c r="F146" s="711">
        <v>3</v>
      </c>
      <c r="G146" s="711">
        <v>343.56</v>
      </c>
      <c r="H146" s="701">
        <v>1</v>
      </c>
      <c r="I146" s="711"/>
      <c r="J146" s="711"/>
      <c r="K146" s="701">
        <v>0</v>
      </c>
      <c r="L146" s="711">
        <v>3</v>
      </c>
      <c r="M146" s="712">
        <v>343.56</v>
      </c>
    </row>
    <row r="147" spans="1:13" ht="14.4" customHeight="1" x14ac:dyDescent="0.3">
      <c r="A147" s="695" t="s">
        <v>2092</v>
      </c>
      <c r="B147" s="696" t="s">
        <v>2065</v>
      </c>
      <c r="C147" s="696" t="s">
        <v>2351</v>
      </c>
      <c r="D147" s="696" t="s">
        <v>2352</v>
      </c>
      <c r="E147" s="696" t="s">
        <v>2337</v>
      </c>
      <c r="F147" s="711">
        <v>6</v>
      </c>
      <c r="G147" s="711">
        <v>1178.76</v>
      </c>
      <c r="H147" s="701">
        <v>1</v>
      </c>
      <c r="I147" s="711"/>
      <c r="J147" s="711"/>
      <c r="K147" s="701">
        <v>0</v>
      </c>
      <c r="L147" s="711">
        <v>6</v>
      </c>
      <c r="M147" s="712">
        <v>1178.76</v>
      </c>
    </row>
    <row r="148" spans="1:13" ht="14.4" customHeight="1" x14ac:dyDescent="0.3">
      <c r="A148" s="695" t="s">
        <v>2092</v>
      </c>
      <c r="B148" s="696" t="s">
        <v>2065</v>
      </c>
      <c r="C148" s="696" t="s">
        <v>2668</v>
      </c>
      <c r="D148" s="696" t="s">
        <v>2669</v>
      </c>
      <c r="E148" s="696" t="s">
        <v>2196</v>
      </c>
      <c r="F148" s="711"/>
      <c r="G148" s="711"/>
      <c r="H148" s="701">
        <v>0</v>
      </c>
      <c r="I148" s="711">
        <v>17</v>
      </c>
      <c r="J148" s="711">
        <v>2505.1200000000003</v>
      </c>
      <c r="K148" s="701">
        <v>1</v>
      </c>
      <c r="L148" s="711">
        <v>17</v>
      </c>
      <c r="M148" s="712">
        <v>2505.1200000000003</v>
      </c>
    </row>
    <row r="149" spans="1:13" ht="14.4" customHeight="1" x14ac:dyDescent="0.3">
      <c r="A149" s="695" t="s">
        <v>2092</v>
      </c>
      <c r="B149" s="696" t="s">
        <v>2065</v>
      </c>
      <c r="C149" s="696" t="s">
        <v>2353</v>
      </c>
      <c r="D149" s="696" t="s">
        <v>2354</v>
      </c>
      <c r="E149" s="696" t="s">
        <v>2337</v>
      </c>
      <c r="F149" s="711"/>
      <c r="G149" s="711"/>
      <c r="H149" s="701">
        <v>0</v>
      </c>
      <c r="I149" s="711">
        <v>22</v>
      </c>
      <c r="J149" s="711">
        <v>4322.12</v>
      </c>
      <c r="K149" s="701">
        <v>1</v>
      </c>
      <c r="L149" s="711">
        <v>22</v>
      </c>
      <c r="M149" s="712">
        <v>4322.12</v>
      </c>
    </row>
    <row r="150" spans="1:13" ht="14.4" customHeight="1" x14ac:dyDescent="0.3">
      <c r="A150" s="695" t="s">
        <v>2092</v>
      </c>
      <c r="B150" s="696" t="s">
        <v>2065</v>
      </c>
      <c r="C150" s="696" t="s">
        <v>2674</v>
      </c>
      <c r="D150" s="696" t="s">
        <v>2666</v>
      </c>
      <c r="E150" s="696" t="s">
        <v>2675</v>
      </c>
      <c r="F150" s="711"/>
      <c r="G150" s="711"/>
      <c r="H150" s="701">
        <v>0</v>
      </c>
      <c r="I150" s="711">
        <v>1</v>
      </c>
      <c r="J150" s="711">
        <v>314.33999999999997</v>
      </c>
      <c r="K150" s="701">
        <v>1</v>
      </c>
      <c r="L150" s="711">
        <v>1</v>
      </c>
      <c r="M150" s="712">
        <v>314.33999999999997</v>
      </c>
    </row>
    <row r="151" spans="1:13" ht="14.4" customHeight="1" x14ac:dyDescent="0.3">
      <c r="A151" s="695" t="s">
        <v>2092</v>
      </c>
      <c r="B151" s="696" t="s">
        <v>2065</v>
      </c>
      <c r="C151" s="696" t="s">
        <v>3067</v>
      </c>
      <c r="D151" s="696" t="s">
        <v>3068</v>
      </c>
      <c r="E151" s="696" t="s">
        <v>3069</v>
      </c>
      <c r="F151" s="711">
        <v>2</v>
      </c>
      <c r="G151" s="711">
        <v>196.46</v>
      </c>
      <c r="H151" s="701">
        <v>1</v>
      </c>
      <c r="I151" s="711"/>
      <c r="J151" s="711"/>
      <c r="K151" s="701">
        <v>0</v>
      </c>
      <c r="L151" s="711">
        <v>2</v>
      </c>
      <c r="M151" s="712">
        <v>196.46</v>
      </c>
    </row>
    <row r="152" spans="1:13" ht="14.4" customHeight="1" x14ac:dyDescent="0.3">
      <c r="A152" s="695" t="s">
        <v>2092</v>
      </c>
      <c r="B152" s="696" t="s">
        <v>3118</v>
      </c>
      <c r="C152" s="696" t="s">
        <v>3034</v>
      </c>
      <c r="D152" s="696" t="s">
        <v>3035</v>
      </c>
      <c r="E152" s="696" t="s">
        <v>3036</v>
      </c>
      <c r="F152" s="711">
        <v>3</v>
      </c>
      <c r="G152" s="711">
        <v>378.78000000000003</v>
      </c>
      <c r="H152" s="701">
        <v>1</v>
      </c>
      <c r="I152" s="711"/>
      <c r="J152" s="711"/>
      <c r="K152" s="701">
        <v>0</v>
      </c>
      <c r="L152" s="711">
        <v>3</v>
      </c>
      <c r="M152" s="712">
        <v>378.78000000000003</v>
      </c>
    </row>
    <row r="153" spans="1:13" ht="14.4" customHeight="1" x14ac:dyDescent="0.3">
      <c r="A153" s="695" t="s">
        <v>2092</v>
      </c>
      <c r="B153" s="696" t="s">
        <v>3118</v>
      </c>
      <c r="C153" s="696" t="s">
        <v>3037</v>
      </c>
      <c r="D153" s="696" t="s">
        <v>3038</v>
      </c>
      <c r="E153" s="696" t="s">
        <v>2189</v>
      </c>
      <c r="F153" s="711"/>
      <c r="G153" s="711"/>
      <c r="H153" s="701"/>
      <c r="I153" s="711">
        <v>2</v>
      </c>
      <c r="J153" s="711">
        <v>0</v>
      </c>
      <c r="K153" s="701"/>
      <c r="L153" s="711">
        <v>2</v>
      </c>
      <c r="M153" s="712">
        <v>0</v>
      </c>
    </row>
    <row r="154" spans="1:13" ht="14.4" customHeight="1" x14ac:dyDescent="0.3">
      <c r="A154" s="695" t="s">
        <v>2092</v>
      </c>
      <c r="B154" s="696" t="s">
        <v>3118</v>
      </c>
      <c r="C154" s="696" t="s">
        <v>2921</v>
      </c>
      <c r="D154" s="696" t="s">
        <v>2191</v>
      </c>
      <c r="E154" s="696" t="s">
        <v>2922</v>
      </c>
      <c r="F154" s="711">
        <v>1</v>
      </c>
      <c r="G154" s="711">
        <v>0</v>
      </c>
      <c r="H154" s="701"/>
      <c r="I154" s="711"/>
      <c r="J154" s="711"/>
      <c r="K154" s="701"/>
      <c r="L154" s="711">
        <v>1</v>
      </c>
      <c r="M154" s="712">
        <v>0</v>
      </c>
    </row>
    <row r="155" spans="1:13" ht="14.4" customHeight="1" x14ac:dyDescent="0.3">
      <c r="A155" s="695" t="s">
        <v>2092</v>
      </c>
      <c r="B155" s="696" t="s">
        <v>3119</v>
      </c>
      <c r="C155" s="696" t="s">
        <v>2844</v>
      </c>
      <c r="D155" s="696" t="s">
        <v>2845</v>
      </c>
      <c r="E155" s="696" t="s">
        <v>2846</v>
      </c>
      <c r="F155" s="711">
        <v>1</v>
      </c>
      <c r="G155" s="711">
        <v>999.6</v>
      </c>
      <c r="H155" s="701">
        <v>0.5</v>
      </c>
      <c r="I155" s="711">
        <v>1</v>
      </c>
      <c r="J155" s="711">
        <v>999.6</v>
      </c>
      <c r="K155" s="701">
        <v>0.5</v>
      </c>
      <c r="L155" s="711">
        <v>2</v>
      </c>
      <c r="M155" s="712">
        <v>1999.2</v>
      </c>
    </row>
    <row r="156" spans="1:13" ht="14.4" customHeight="1" x14ac:dyDescent="0.3">
      <c r="A156" s="695" t="s">
        <v>2092</v>
      </c>
      <c r="B156" s="696" t="s">
        <v>3119</v>
      </c>
      <c r="C156" s="696" t="s">
        <v>2847</v>
      </c>
      <c r="D156" s="696" t="s">
        <v>2848</v>
      </c>
      <c r="E156" s="696" t="s">
        <v>2565</v>
      </c>
      <c r="F156" s="711">
        <v>5</v>
      </c>
      <c r="G156" s="711">
        <v>4435.25</v>
      </c>
      <c r="H156" s="701">
        <v>0.625</v>
      </c>
      <c r="I156" s="711">
        <v>3</v>
      </c>
      <c r="J156" s="711">
        <v>2661.1499999999996</v>
      </c>
      <c r="K156" s="701">
        <v>0.37499999999999994</v>
      </c>
      <c r="L156" s="711">
        <v>8</v>
      </c>
      <c r="M156" s="712">
        <v>7096.4</v>
      </c>
    </row>
    <row r="157" spans="1:13" ht="14.4" customHeight="1" x14ac:dyDescent="0.3">
      <c r="A157" s="695" t="s">
        <v>2092</v>
      </c>
      <c r="B157" s="696" t="s">
        <v>3119</v>
      </c>
      <c r="C157" s="696" t="s">
        <v>2558</v>
      </c>
      <c r="D157" s="696" t="s">
        <v>2559</v>
      </c>
      <c r="E157" s="696" t="s">
        <v>2560</v>
      </c>
      <c r="F157" s="711"/>
      <c r="G157" s="711"/>
      <c r="H157" s="701">
        <v>0</v>
      </c>
      <c r="I157" s="711">
        <v>4</v>
      </c>
      <c r="J157" s="711">
        <v>2366.6799999999998</v>
      </c>
      <c r="K157" s="701">
        <v>1</v>
      </c>
      <c r="L157" s="711">
        <v>4</v>
      </c>
      <c r="M157" s="712">
        <v>2366.6799999999998</v>
      </c>
    </row>
    <row r="158" spans="1:13" ht="14.4" customHeight="1" x14ac:dyDescent="0.3">
      <c r="A158" s="695" t="s">
        <v>2092</v>
      </c>
      <c r="B158" s="696" t="s">
        <v>3119</v>
      </c>
      <c r="C158" s="696" t="s">
        <v>3013</v>
      </c>
      <c r="D158" s="696" t="s">
        <v>3014</v>
      </c>
      <c r="E158" s="696" t="s">
        <v>2560</v>
      </c>
      <c r="F158" s="711">
        <v>3</v>
      </c>
      <c r="G158" s="711">
        <v>1775.0099999999998</v>
      </c>
      <c r="H158" s="701">
        <v>1</v>
      </c>
      <c r="I158" s="711"/>
      <c r="J158" s="711"/>
      <c r="K158" s="701">
        <v>0</v>
      </c>
      <c r="L158" s="711">
        <v>3</v>
      </c>
      <c r="M158" s="712">
        <v>1775.0099999999998</v>
      </c>
    </row>
    <row r="159" spans="1:13" ht="14.4" customHeight="1" x14ac:dyDescent="0.3">
      <c r="A159" s="695" t="s">
        <v>2092</v>
      </c>
      <c r="B159" s="696" t="s">
        <v>3119</v>
      </c>
      <c r="C159" s="696" t="s">
        <v>2737</v>
      </c>
      <c r="D159" s="696" t="s">
        <v>2738</v>
      </c>
      <c r="E159" s="696" t="s">
        <v>2739</v>
      </c>
      <c r="F159" s="711"/>
      <c r="G159" s="711"/>
      <c r="H159" s="701">
        <v>0</v>
      </c>
      <c r="I159" s="711">
        <v>3</v>
      </c>
      <c r="J159" s="711">
        <v>1684.62</v>
      </c>
      <c r="K159" s="701">
        <v>1</v>
      </c>
      <c r="L159" s="711">
        <v>3</v>
      </c>
      <c r="M159" s="712">
        <v>1684.62</v>
      </c>
    </row>
    <row r="160" spans="1:13" ht="14.4" customHeight="1" x14ac:dyDescent="0.3">
      <c r="A160" s="695" t="s">
        <v>2092</v>
      </c>
      <c r="B160" s="696" t="s">
        <v>3119</v>
      </c>
      <c r="C160" s="696" t="s">
        <v>2561</v>
      </c>
      <c r="D160" s="696" t="s">
        <v>2562</v>
      </c>
      <c r="E160" s="696" t="s">
        <v>2563</v>
      </c>
      <c r="F160" s="711"/>
      <c r="G160" s="711"/>
      <c r="H160" s="701">
        <v>0</v>
      </c>
      <c r="I160" s="711">
        <v>2</v>
      </c>
      <c r="J160" s="711">
        <v>887.04</v>
      </c>
      <c r="K160" s="701">
        <v>1</v>
      </c>
      <c r="L160" s="711">
        <v>2</v>
      </c>
      <c r="M160" s="712">
        <v>887.04</v>
      </c>
    </row>
    <row r="161" spans="1:13" ht="14.4" customHeight="1" x14ac:dyDescent="0.3">
      <c r="A161" s="695" t="s">
        <v>2092</v>
      </c>
      <c r="B161" s="696" t="s">
        <v>3119</v>
      </c>
      <c r="C161" s="696" t="s">
        <v>2564</v>
      </c>
      <c r="D161" s="696" t="s">
        <v>2562</v>
      </c>
      <c r="E161" s="696" t="s">
        <v>2565</v>
      </c>
      <c r="F161" s="711"/>
      <c r="G161" s="711"/>
      <c r="H161" s="701">
        <v>0</v>
      </c>
      <c r="I161" s="711">
        <v>32</v>
      </c>
      <c r="J161" s="711">
        <v>28385.599999999999</v>
      </c>
      <c r="K161" s="701">
        <v>1</v>
      </c>
      <c r="L161" s="711">
        <v>32</v>
      </c>
      <c r="M161" s="712">
        <v>28385.599999999999</v>
      </c>
    </row>
    <row r="162" spans="1:13" ht="14.4" customHeight="1" x14ac:dyDescent="0.3">
      <c r="A162" s="695" t="s">
        <v>2092</v>
      </c>
      <c r="B162" s="696" t="s">
        <v>3120</v>
      </c>
      <c r="C162" s="696" t="s">
        <v>2643</v>
      </c>
      <c r="D162" s="696" t="s">
        <v>2644</v>
      </c>
      <c r="E162" s="696" t="s">
        <v>2645</v>
      </c>
      <c r="F162" s="711"/>
      <c r="G162" s="711"/>
      <c r="H162" s="701">
        <v>0</v>
      </c>
      <c r="I162" s="711">
        <v>10</v>
      </c>
      <c r="J162" s="711">
        <v>13446.6</v>
      </c>
      <c r="K162" s="701">
        <v>1</v>
      </c>
      <c r="L162" s="711">
        <v>10</v>
      </c>
      <c r="M162" s="712">
        <v>13446.6</v>
      </c>
    </row>
    <row r="163" spans="1:13" ht="14.4" customHeight="1" x14ac:dyDescent="0.3">
      <c r="A163" s="695" t="s">
        <v>2092</v>
      </c>
      <c r="B163" s="696" t="s">
        <v>3120</v>
      </c>
      <c r="C163" s="696" t="s">
        <v>2646</v>
      </c>
      <c r="D163" s="696" t="s">
        <v>2647</v>
      </c>
      <c r="E163" s="696" t="s">
        <v>2648</v>
      </c>
      <c r="F163" s="711"/>
      <c r="G163" s="711"/>
      <c r="H163" s="701">
        <v>0</v>
      </c>
      <c r="I163" s="711">
        <v>21</v>
      </c>
      <c r="J163" s="711">
        <v>37662.659999999996</v>
      </c>
      <c r="K163" s="701">
        <v>1</v>
      </c>
      <c r="L163" s="711">
        <v>21</v>
      </c>
      <c r="M163" s="712">
        <v>37662.659999999996</v>
      </c>
    </row>
    <row r="164" spans="1:13" ht="14.4" customHeight="1" x14ac:dyDescent="0.3">
      <c r="A164" s="695" t="s">
        <v>2092</v>
      </c>
      <c r="B164" s="696" t="s">
        <v>2051</v>
      </c>
      <c r="C164" s="696" t="s">
        <v>2373</v>
      </c>
      <c r="D164" s="696" t="s">
        <v>2374</v>
      </c>
      <c r="E164" s="696" t="s">
        <v>826</v>
      </c>
      <c r="F164" s="711"/>
      <c r="G164" s="711"/>
      <c r="H164" s="701">
        <v>0</v>
      </c>
      <c r="I164" s="711">
        <v>3</v>
      </c>
      <c r="J164" s="711">
        <v>648.48</v>
      </c>
      <c r="K164" s="701">
        <v>1</v>
      </c>
      <c r="L164" s="711">
        <v>3</v>
      </c>
      <c r="M164" s="712">
        <v>648.48</v>
      </c>
    </row>
    <row r="165" spans="1:13" ht="14.4" customHeight="1" x14ac:dyDescent="0.3">
      <c r="A165" s="695" t="s">
        <v>2092</v>
      </c>
      <c r="B165" s="696" t="s">
        <v>2051</v>
      </c>
      <c r="C165" s="696" t="s">
        <v>2696</v>
      </c>
      <c r="D165" s="696" t="s">
        <v>2697</v>
      </c>
      <c r="E165" s="696" t="s">
        <v>2698</v>
      </c>
      <c r="F165" s="711"/>
      <c r="G165" s="711"/>
      <c r="H165" s="701">
        <v>0</v>
      </c>
      <c r="I165" s="711">
        <v>3</v>
      </c>
      <c r="J165" s="711">
        <v>486.39</v>
      </c>
      <c r="K165" s="701">
        <v>1</v>
      </c>
      <c r="L165" s="711">
        <v>3</v>
      </c>
      <c r="M165" s="712">
        <v>486.39</v>
      </c>
    </row>
    <row r="166" spans="1:13" ht="14.4" customHeight="1" x14ac:dyDescent="0.3">
      <c r="A166" s="695" t="s">
        <v>2092</v>
      </c>
      <c r="B166" s="696" t="s">
        <v>2051</v>
      </c>
      <c r="C166" s="696" t="s">
        <v>2508</v>
      </c>
      <c r="D166" s="696" t="s">
        <v>2374</v>
      </c>
      <c r="E166" s="696" t="s">
        <v>2509</v>
      </c>
      <c r="F166" s="711"/>
      <c r="G166" s="711"/>
      <c r="H166" s="701">
        <v>0</v>
      </c>
      <c r="I166" s="711">
        <v>8</v>
      </c>
      <c r="J166" s="711">
        <v>1729.28</v>
      </c>
      <c r="K166" s="701">
        <v>1</v>
      </c>
      <c r="L166" s="711">
        <v>8</v>
      </c>
      <c r="M166" s="712">
        <v>1729.28</v>
      </c>
    </row>
    <row r="167" spans="1:13" ht="14.4" customHeight="1" x14ac:dyDescent="0.3">
      <c r="A167" s="695" t="s">
        <v>2092</v>
      </c>
      <c r="B167" s="696" t="s">
        <v>3112</v>
      </c>
      <c r="C167" s="696" t="s">
        <v>3001</v>
      </c>
      <c r="D167" s="696" t="s">
        <v>3002</v>
      </c>
      <c r="E167" s="696" t="s">
        <v>2307</v>
      </c>
      <c r="F167" s="711">
        <v>1</v>
      </c>
      <c r="G167" s="711">
        <v>0</v>
      </c>
      <c r="H167" s="701"/>
      <c r="I167" s="711"/>
      <c r="J167" s="711"/>
      <c r="K167" s="701"/>
      <c r="L167" s="711">
        <v>1</v>
      </c>
      <c r="M167" s="712">
        <v>0</v>
      </c>
    </row>
    <row r="168" spans="1:13" ht="14.4" customHeight="1" x14ac:dyDescent="0.3">
      <c r="A168" s="695" t="s">
        <v>2092</v>
      </c>
      <c r="B168" s="696" t="s">
        <v>3125</v>
      </c>
      <c r="C168" s="696" t="s">
        <v>3076</v>
      </c>
      <c r="D168" s="696" t="s">
        <v>3075</v>
      </c>
      <c r="E168" s="696" t="s">
        <v>2802</v>
      </c>
      <c r="F168" s="711">
        <v>2</v>
      </c>
      <c r="G168" s="711">
        <v>278.92</v>
      </c>
      <c r="H168" s="701">
        <v>1</v>
      </c>
      <c r="I168" s="711"/>
      <c r="J168" s="711"/>
      <c r="K168" s="701">
        <v>0</v>
      </c>
      <c r="L168" s="711">
        <v>2</v>
      </c>
      <c r="M168" s="712">
        <v>278.92</v>
      </c>
    </row>
    <row r="169" spans="1:13" ht="14.4" customHeight="1" x14ac:dyDescent="0.3">
      <c r="A169" s="695" t="s">
        <v>2092</v>
      </c>
      <c r="B169" s="696" t="s">
        <v>2062</v>
      </c>
      <c r="C169" s="696" t="s">
        <v>3032</v>
      </c>
      <c r="D169" s="696" t="s">
        <v>3033</v>
      </c>
      <c r="E169" s="696" t="s">
        <v>2063</v>
      </c>
      <c r="F169" s="711">
        <v>1</v>
      </c>
      <c r="G169" s="711">
        <v>94.8</v>
      </c>
      <c r="H169" s="701">
        <v>1</v>
      </c>
      <c r="I169" s="711"/>
      <c r="J169" s="711"/>
      <c r="K169" s="701">
        <v>0</v>
      </c>
      <c r="L169" s="711">
        <v>1</v>
      </c>
      <c r="M169" s="712">
        <v>94.8</v>
      </c>
    </row>
    <row r="170" spans="1:13" ht="14.4" customHeight="1" x14ac:dyDescent="0.3">
      <c r="A170" s="695" t="s">
        <v>2092</v>
      </c>
      <c r="B170" s="696" t="s">
        <v>3122</v>
      </c>
      <c r="C170" s="696" t="s">
        <v>2581</v>
      </c>
      <c r="D170" s="696" t="s">
        <v>2582</v>
      </c>
      <c r="E170" s="696" t="s">
        <v>2583</v>
      </c>
      <c r="F170" s="711"/>
      <c r="G170" s="711"/>
      <c r="H170" s="701">
        <v>0</v>
      </c>
      <c r="I170" s="711">
        <v>4</v>
      </c>
      <c r="J170" s="711">
        <v>494.2</v>
      </c>
      <c r="K170" s="701">
        <v>1</v>
      </c>
      <c r="L170" s="711">
        <v>4</v>
      </c>
      <c r="M170" s="712">
        <v>494.2</v>
      </c>
    </row>
    <row r="171" spans="1:13" ht="14.4" customHeight="1" x14ac:dyDescent="0.3">
      <c r="A171" s="695" t="s">
        <v>2095</v>
      </c>
      <c r="B171" s="696" t="s">
        <v>3130</v>
      </c>
      <c r="C171" s="696" t="s">
        <v>2377</v>
      </c>
      <c r="D171" s="696" t="s">
        <v>2378</v>
      </c>
      <c r="E171" s="696" t="s">
        <v>2379</v>
      </c>
      <c r="F171" s="711">
        <v>1</v>
      </c>
      <c r="G171" s="711">
        <v>200.07</v>
      </c>
      <c r="H171" s="701">
        <v>1</v>
      </c>
      <c r="I171" s="711"/>
      <c r="J171" s="711"/>
      <c r="K171" s="701">
        <v>0</v>
      </c>
      <c r="L171" s="711">
        <v>1</v>
      </c>
      <c r="M171" s="712">
        <v>200.07</v>
      </c>
    </row>
    <row r="172" spans="1:13" ht="14.4" customHeight="1" x14ac:dyDescent="0.3">
      <c r="A172" s="695" t="s">
        <v>2095</v>
      </c>
      <c r="B172" s="696" t="s">
        <v>2051</v>
      </c>
      <c r="C172" s="696" t="s">
        <v>2373</v>
      </c>
      <c r="D172" s="696" t="s">
        <v>2374</v>
      </c>
      <c r="E172" s="696" t="s">
        <v>826</v>
      </c>
      <c r="F172" s="711"/>
      <c r="G172" s="711"/>
      <c r="H172" s="701">
        <v>0</v>
      </c>
      <c r="I172" s="711">
        <v>2</v>
      </c>
      <c r="J172" s="711">
        <v>432.32</v>
      </c>
      <c r="K172" s="701">
        <v>1</v>
      </c>
      <c r="L172" s="711">
        <v>2</v>
      </c>
      <c r="M172" s="712">
        <v>432.32</v>
      </c>
    </row>
    <row r="173" spans="1:13" ht="14.4" customHeight="1" x14ac:dyDescent="0.3">
      <c r="A173" s="695" t="s">
        <v>2097</v>
      </c>
      <c r="B173" s="696" t="s">
        <v>1984</v>
      </c>
      <c r="C173" s="696" t="s">
        <v>2412</v>
      </c>
      <c r="D173" s="696" t="s">
        <v>1424</v>
      </c>
      <c r="E173" s="696" t="s">
        <v>2413</v>
      </c>
      <c r="F173" s="711"/>
      <c r="G173" s="711"/>
      <c r="H173" s="701"/>
      <c r="I173" s="711">
        <v>2</v>
      </c>
      <c r="J173" s="711">
        <v>0</v>
      </c>
      <c r="K173" s="701"/>
      <c r="L173" s="711">
        <v>2</v>
      </c>
      <c r="M173" s="712">
        <v>0</v>
      </c>
    </row>
    <row r="174" spans="1:13" ht="14.4" customHeight="1" x14ac:dyDescent="0.3">
      <c r="A174" s="695" t="s">
        <v>2097</v>
      </c>
      <c r="B174" s="696" t="s">
        <v>1989</v>
      </c>
      <c r="C174" s="696" t="s">
        <v>2119</v>
      </c>
      <c r="D174" s="696" t="s">
        <v>2120</v>
      </c>
      <c r="E174" s="696" t="s">
        <v>2121</v>
      </c>
      <c r="F174" s="711"/>
      <c r="G174" s="711"/>
      <c r="H174" s="701">
        <v>0</v>
      </c>
      <c r="I174" s="711">
        <v>145</v>
      </c>
      <c r="J174" s="711">
        <v>90667.049999999988</v>
      </c>
      <c r="K174" s="701">
        <v>1</v>
      </c>
      <c r="L174" s="711">
        <v>145</v>
      </c>
      <c r="M174" s="712">
        <v>90667.049999999988</v>
      </c>
    </row>
    <row r="175" spans="1:13" ht="14.4" customHeight="1" x14ac:dyDescent="0.3">
      <c r="A175" s="695" t="s">
        <v>2097</v>
      </c>
      <c r="B175" s="696" t="s">
        <v>1995</v>
      </c>
      <c r="C175" s="696" t="s">
        <v>1416</v>
      </c>
      <c r="D175" s="696" t="s">
        <v>1417</v>
      </c>
      <c r="E175" s="696" t="s">
        <v>1418</v>
      </c>
      <c r="F175" s="711"/>
      <c r="G175" s="711"/>
      <c r="H175" s="701">
        <v>0</v>
      </c>
      <c r="I175" s="711">
        <v>1</v>
      </c>
      <c r="J175" s="711">
        <v>25.07</v>
      </c>
      <c r="K175" s="701">
        <v>1</v>
      </c>
      <c r="L175" s="711">
        <v>1</v>
      </c>
      <c r="M175" s="712">
        <v>25.07</v>
      </c>
    </row>
    <row r="176" spans="1:13" ht="14.4" customHeight="1" x14ac:dyDescent="0.3">
      <c r="A176" s="695" t="s">
        <v>2097</v>
      </c>
      <c r="B176" s="696" t="s">
        <v>1995</v>
      </c>
      <c r="C176" s="696" t="s">
        <v>2409</v>
      </c>
      <c r="D176" s="696" t="s">
        <v>1417</v>
      </c>
      <c r="E176" s="696" t="s">
        <v>2410</v>
      </c>
      <c r="F176" s="711">
        <v>1</v>
      </c>
      <c r="G176" s="711">
        <v>0</v>
      </c>
      <c r="H176" s="701"/>
      <c r="I176" s="711"/>
      <c r="J176" s="711"/>
      <c r="K176" s="701"/>
      <c r="L176" s="711">
        <v>1</v>
      </c>
      <c r="M176" s="712">
        <v>0</v>
      </c>
    </row>
    <row r="177" spans="1:13" ht="14.4" customHeight="1" x14ac:dyDescent="0.3">
      <c r="A177" s="695" t="s">
        <v>2098</v>
      </c>
      <c r="B177" s="696" t="s">
        <v>2008</v>
      </c>
      <c r="C177" s="696" t="s">
        <v>2241</v>
      </c>
      <c r="D177" s="696" t="s">
        <v>2242</v>
      </c>
      <c r="E177" s="696" t="s">
        <v>2243</v>
      </c>
      <c r="F177" s="711"/>
      <c r="G177" s="711"/>
      <c r="H177" s="701">
        <v>0</v>
      </c>
      <c r="I177" s="711">
        <v>1</v>
      </c>
      <c r="J177" s="711">
        <v>333.31</v>
      </c>
      <c r="K177" s="701">
        <v>1</v>
      </c>
      <c r="L177" s="711">
        <v>1</v>
      </c>
      <c r="M177" s="712">
        <v>333.31</v>
      </c>
    </row>
    <row r="178" spans="1:13" ht="14.4" customHeight="1" x14ac:dyDescent="0.3">
      <c r="A178" s="695" t="s">
        <v>2098</v>
      </c>
      <c r="B178" s="696" t="s">
        <v>2012</v>
      </c>
      <c r="C178" s="696" t="s">
        <v>2131</v>
      </c>
      <c r="D178" s="696" t="s">
        <v>2132</v>
      </c>
      <c r="E178" s="696" t="s">
        <v>2133</v>
      </c>
      <c r="F178" s="711"/>
      <c r="G178" s="711"/>
      <c r="H178" s="701">
        <v>0</v>
      </c>
      <c r="I178" s="711">
        <v>1</v>
      </c>
      <c r="J178" s="711">
        <v>184.22</v>
      </c>
      <c r="K178" s="701">
        <v>1</v>
      </c>
      <c r="L178" s="711">
        <v>1</v>
      </c>
      <c r="M178" s="712">
        <v>184.22</v>
      </c>
    </row>
    <row r="179" spans="1:13" ht="14.4" customHeight="1" x14ac:dyDescent="0.3">
      <c r="A179" s="695" t="s">
        <v>2098</v>
      </c>
      <c r="B179" s="696" t="s">
        <v>3116</v>
      </c>
      <c r="C179" s="696" t="s">
        <v>2449</v>
      </c>
      <c r="D179" s="696" t="s">
        <v>2450</v>
      </c>
      <c r="E179" s="696" t="s">
        <v>2451</v>
      </c>
      <c r="F179" s="711"/>
      <c r="G179" s="711"/>
      <c r="H179" s="701">
        <v>0</v>
      </c>
      <c r="I179" s="711">
        <v>2</v>
      </c>
      <c r="J179" s="711">
        <v>193.26</v>
      </c>
      <c r="K179" s="701">
        <v>1</v>
      </c>
      <c r="L179" s="711">
        <v>2</v>
      </c>
      <c r="M179" s="712">
        <v>193.26</v>
      </c>
    </row>
    <row r="180" spans="1:13" ht="14.4" customHeight="1" x14ac:dyDescent="0.3">
      <c r="A180" s="695" t="s">
        <v>2098</v>
      </c>
      <c r="B180" s="696" t="s">
        <v>3133</v>
      </c>
      <c r="C180" s="696" t="s">
        <v>2442</v>
      </c>
      <c r="D180" s="696" t="s">
        <v>2443</v>
      </c>
      <c r="E180" s="696" t="s">
        <v>2444</v>
      </c>
      <c r="F180" s="711">
        <v>1</v>
      </c>
      <c r="G180" s="711">
        <v>413.22</v>
      </c>
      <c r="H180" s="701">
        <v>1</v>
      </c>
      <c r="I180" s="711"/>
      <c r="J180" s="711"/>
      <c r="K180" s="701">
        <v>0</v>
      </c>
      <c r="L180" s="711">
        <v>1</v>
      </c>
      <c r="M180" s="712">
        <v>413.22</v>
      </c>
    </row>
    <row r="181" spans="1:13" ht="14.4" customHeight="1" thickBot="1" x14ac:dyDescent="0.35">
      <c r="A181" s="703" t="s">
        <v>2098</v>
      </c>
      <c r="B181" s="704" t="s">
        <v>3127</v>
      </c>
      <c r="C181" s="704" t="s">
        <v>2445</v>
      </c>
      <c r="D181" s="704" t="s">
        <v>2446</v>
      </c>
      <c r="E181" s="704" t="s">
        <v>2447</v>
      </c>
      <c r="F181" s="713">
        <v>1</v>
      </c>
      <c r="G181" s="713">
        <v>356.47</v>
      </c>
      <c r="H181" s="709">
        <v>1</v>
      </c>
      <c r="I181" s="713"/>
      <c r="J181" s="713"/>
      <c r="K181" s="709">
        <v>0</v>
      </c>
      <c r="L181" s="713">
        <v>1</v>
      </c>
      <c r="M181" s="714">
        <v>356.47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544</v>
      </c>
      <c r="B5" s="615" t="s">
        <v>545</v>
      </c>
      <c r="C5" s="616" t="s">
        <v>546</v>
      </c>
      <c r="D5" s="616" t="s">
        <v>546</v>
      </c>
      <c r="E5" s="616"/>
      <c r="F5" s="616" t="s">
        <v>546</v>
      </c>
      <c r="G5" s="616" t="s">
        <v>546</v>
      </c>
      <c r="H5" s="616" t="s">
        <v>546</v>
      </c>
      <c r="I5" s="617" t="s">
        <v>546</v>
      </c>
      <c r="J5" s="618" t="s">
        <v>74</v>
      </c>
    </row>
    <row r="6" spans="1:10" ht="14.4" customHeight="1" x14ac:dyDescent="0.3">
      <c r="A6" s="614" t="s">
        <v>544</v>
      </c>
      <c r="B6" s="615" t="s">
        <v>343</v>
      </c>
      <c r="C6" s="616">
        <v>218.98621</v>
      </c>
      <c r="D6" s="616">
        <v>244.62558999999797</v>
      </c>
      <c r="E6" s="616"/>
      <c r="F6" s="616">
        <v>187.25400000000099</v>
      </c>
      <c r="G6" s="616">
        <v>389.66666666666669</v>
      </c>
      <c r="H6" s="616">
        <v>-202.4126666666657</v>
      </c>
      <c r="I6" s="617">
        <v>0.480549187339609</v>
      </c>
      <c r="J6" s="618" t="s">
        <v>1</v>
      </c>
    </row>
    <row r="7" spans="1:10" ht="14.4" customHeight="1" x14ac:dyDescent="0.3">
      <c r="A7" s="614" t="s">
        <v>544</v>
      </c>
      <c r="B7" s="615" t="s">
        <v>344</v>
      </c>
      <c r="C7" s="616">
        <v>5.0753900000000005</v>
      </c>
      <c r="D7" s="616">
        <v>1.1677699999989999</v>
      </c>
      <c r="E7" s="616"/>
      <c r="F7" s="616">
        <v>1.1836899999999999</v>
      </c>
      <c r="G7" s="616">
        <v>1</v>
      </c>
      <c r="H7" s="616">
        <v>0.18368999999999991</v>
      </c>
      <c r="I7" s="617">
        <v>1.1836899999999999</v>
      </c>
      <c r="J7" s="618" t="s">
        <v>1</v>
      </c>
    </row>
    <row r="8" spans="1:10" ht="14.4" customHeight="1" x14ac:dyDescent="0.3">
      <c r="A8" s="614" t="s">
        <v>544</v>
      </c>
      <c r="B8" s="615" t="s">
        <v>345</v>
      </c>
      <c r="C8" s="616">
        <v>340.85536000000002</v>
      </c>
      <c r="D8" s="616">
        <v>242.77031999999798</v>
      </c>
      <c r="E8" s="616"/>
      <c r="F8" s="616">
        <v>254.42021000000003</v>
      </c>
      <c r="G8" s="616">
        <v>263.99999999999994</v>
      </c>
      <c r="H8" s="616">
        <v>-9.5797899999999174</v>
      </c>
      <c r="I8" s="617">
        <v>0.96371291666666692</v>
      </c>
      <c r="J8" s="618" t="s">
        <v>1</v>
      </c>
    </row>
    <row r="9" spans="1:10" ht="14.4" customHeight="1" x14ac:dyDescent="0.3">
      <c r="A9" s="614" t="s">
        <v>544</v>
      </c>
      <c r="B9" s="615" t="s">
        <v>346</v>
      </c>
      <c r="C9" s="616">
        <v>2433.2253500000002</v>
      </c>
      <c r="D9" s="616">
        <v>2295.1053499999994</v>
      </c>
      <c r="E9" s="616"/>
      <c r="F9" s="616">
        <v>2463.6324600000039</v>
      </c>
      <c r="G9" s="616">
        <v>2437.3333333333339</v>
      </c>
      <c r="H9" s="616">
        <v>26.299126666669963</v>
      </c>
      <c r="I9" s="617">
        <v>1.0107901230853404</v>
      </c>
      <c r="J9" s="618" t="s">
        <v>1</v>
      </c>
    </row>
    <row r="10" spans="1:10" ht="14.4" customHeight="1" x14ac:dyDescent="0.3">
      <c r="A10" s="614" t="s">
        <v>544</v>
      </c>
      <c r="B10" s="615" t="s">
        <v>347</v>
      </c>
      <c r="C10" s="616">
        <v>4.3859399999999997</v>
      </c>
      <c r="D10" s="616">
        <v>0</v>
      </c>
      <c r="E10" s="616"/>
      <c r="F10" s="616">
        <v>0</v>
      </c>
      <c r="G10" s="616">
        <v>0.66666666666666663</v>
      </c>
      <c r="H10" s="616">
        <v>-0.66666666666666663</v>
      </c>
      <c r="I10" s="617">
        <v>0</v>
      </c>
      <c r="J10" s="618" t="s">
        <v>1</v>
      </c>
    </row>
    <row r="11" spans="1:10" ht="14.4" customHeight="1" x14ac:dyDescent="0.3">
      <c r="A11" s="614" t="s">
        <v>544</v>
      </c>
      <c r="B11" s="615" t="s">
        <v>348</v>
      </c>
      <c r="C11" s="616">
        <v>80.998649999999998</v>
      </c>
      <c r="D11" s="616">
        <v>145.25347999999804</v>
      </c>
      <c r="E11" s="616"/>
      <c r="F11" s="616">
        <v>158.19273999999999</v>
      </c>
      <c r="G11" s="616">
        <v>169</v>
      </c>
      <c r="H11" s="616">
        <v>-10.807260000000014</v>
      </c>
      <c r="I11" s="617">
        <v>0.9360517159763313</v>
      </c>
      <c r="J11" s="618" t="s">
        <v>1</v>
      </c>
    </row>
    <row r="12" spans="1:10" ht="14.4" customHeight="1" x14ac:dyDescent="0.3">
      <c r="A12" s="614" t="s">
        <v>544</v>
      </c>
      <c r="B12" s="615" t="s">
        <v>349</v>
      </c>
      <c r="C12" s="616">
        <v>26.342090000000002</v>
      </c>
      <c r="D12" s="616">
        <v>30.29486</v>
      </c>
      <c r="E12" s="616"/>
      <c r="F12" s="616">
        <v>26.513179999999998</v>
      </c>
      <c r="G12" s="616">
        <v>27</v>
      </c>
      <c r="H12" s="616">
        <v>-0.48682000000000158</v>
      </c>
      <c r="I12" s="617">
        <v>0.98196962962962953</v>
      </c>
      <c r="J12" s="618" t="s">
        <v>1</v>
      </c>
    </row>
    <row r="13" spans="1:10" ht="14.4" customHeight="1" x14ac:dyDescent="0.3">
      <c r="A13" s="614" t="s">
        <v>544</v>
      </c>
      <c r="B13" s="615" t="s">
        <v>350</v>
      </c>
      <c r="C13" s="616">
        <v>148.98515999999998</v>
      </c>
      <c r="D13" s="616">
        <v>80.364249999996005</v>
      </c>
      <c r="E13" s="616"/>
      <c r="F13" s="616">
        <v>66.87915000000001</v>
      </c>
      <c r="G13" s="616">
        <v>102.33333333333334</v>
      </c>
      <c r="H13" s="616">
        <v>-35.454183333333333</v>
      </c>
      <c r="I13" s="617">
        <v>0.6535421824104235</v>
      </c>
      <c r="J13" s="618" t="s">
        <v>1</v>
      </c>
    </row>
    <row r="14" spans="1:10" ht="14.4" customHeight="1" x14ac:dyDescent="0.3">
      <c r="A14" s="614" t="s">
        <v>544</v>
      </c>
      <c r="B14" s="615" t="s">
        <v>351</v>
      </c>
      <c r="C14" s="616">
        <v>130.91140999999999</v>
      </c>
      <c r="D14" s="616">
        <v>103.219709999999</v>
      </c>
      <c r="E14" s="616"/>
      <c r="F14" s="616">
        <v>126.41668</v>
      </c>
      <c r="G14" s="616">
        <v>118.33333333333333</v>
      </c>
      <c r="H14" s="616">
        <v>8.0833466666666709</v>
      </c>
      <c r="I14" s="617">
        <v>1.0683099718309859</v>
      </c>
      <c r="J14" s="618" t="s">
        <v>1</v>
      </c>
    </row>
    <row r="15" spans="1:10" ht="14.4" customHeight="1" x14ac:dyDescent="0.3">
      <c r="A15" s="614" t="s">
        <v>544</v>
      </c>
      <c r="B15" s="615" t="s">
        <v>352</v>
      </c>
      <c r="C15" s="616">
        <v>222.90679</v>
      </c>
      <c r="D15" s="616">
        <v>228.08935999999898</v>
      </c>
      <c r="E15" s="616"/>
      <c r="F15" s="616">
        <v>129.50219000000001</v>
      </c>
      <c r="G15" s="616">
        <v>204.66666666666669</v>
      </c>
      <c r="H15" s="616">
        <v>-75.164476666666673</v>
      </c>
      <c r="I15" s="617">
        <v>0.63274685667752439</v>
      </c>
      <c r="J15" s="618" t="s">
        <v>1</v>
      </c>
    </row>
    <row r="16" spans="1:10" ht="14.4" customHeight="1" x14ac:dyDescent="0.3">
      <c r="A16" s="614" t="s">
        <v>544</v>
      </c>
      <c r="B16" s="615" t="s">
        <v>547</v>
      </c>
      <c r="C16" s="616">
        <v>3612.6723500000007</v>
      </c>
      <c r="D16" s="616">
        <v>3370.8906899999865</v>
      </c>
      <c r="E16" s="616"/>
      <c r="F16" s="616">
        <v>3413.9943000000048</v>
      </c>
      <c r="G16" s="616">
        <v>3714.0000000000005</v>
      </c>
      <c r="H16" s="616">
        <v>-300.00569999999561</v>
      </c>
      <c r="I16" s="617">
        <v>0.91922302100161668</v>
      </c>
      <c r="J16" s="618" t="s">
        <v>548</v>
      </c>
    </row>
    <row r="18" spans="1:10" ht="14.4" customHeight="1" x14ac:dyDescent="0.3">
      <c r="A18" s="614" t="s">
        <v>544</v>
      </c>
      <c r="B18" s="615" t="s">
        <v>545</v>
      </c>
      <c r="C18" s="616" t="s">
        <v>546</v>
      </c>
      <c r="D18" s="616" t="s">
        <v>546</v>
      </c>
      <c r="E18" s="616"/>
      <c r="F18" s="616" t="s">
        <v>546</v>
      </c>
      <c r="G18" s="616" t="s">
        <v>546</v>
      </c>
      <c r="H18" s="616" t="s">
        <v>546</v>
      </c>
      <c r="I18" s="617" t="s">
        <v>546</v>
      </c>
      <c r="J18" s="618" t="s">
        <v>74</v>
      </c>
    </row>
    <row r="19" spans="1:10" ht="14.4" customHeight="1" x14ac:dyDescent="0.3">
      <c r="A19" s="614" t="s">
        <v>549</v>
      </c>
      <c r="B19" s="615" t="s">
        <v>550</v>
      </c>
      <c r="C19" s="616" t="s">
        <v>546</v>
      </c>
      <c r="D19" s="616" t="s">
        <v>546</v>
      </c>
      <c r="E19" s="616"/>
      <c r="F19" s="616" t="s">
        <v>546</v>
      </c>
      <c r="G19" s="616" t="s">
        <v>546</v>
      </c>
      <c r="H19" s="616" t="s">
        <v>546</v>
      </c>
      <c r="I19" s="617" t="s">
        <v>546</v>
      </c>
      <c r="J19" s="618" t="s">
        <v>0</v>
      </c>
    </row>
    <row r="20" spans="1:10" ht="14.4" customHeight="1" x14ac:dyDescent="0.3">
      <c r="A20" s="614" t="s">
        <v>549</v>
      </c>
      <c r="B20" s="615" t="s">
        <v>343</v>
      </c>
      <c r="C20" s="616" t="s">
        <v>546</v>
      </c>
      <c r="D20" s="616">
        <v>0.114</v>
      </c>
      <c r="E20" s="616"/>
      <c r="F20" s="616" t="s">
        <v>546</v>
      </c>
      <c r="G20" s="616" t="s">
        <v>546</v>
      </c>
      <c r="H20" s="616" t="s">
        <v>546</v>
      </c>
      <c r="I20" s="617" t="s">
        <v>546</v>
      </c>
      <c r="J20" s="618" t="s">
        <v>1</v>
      </c>
    </row>
    <row r="21" spans="1:10" ht="14.4" customHeight="1" x14ac:dyDescent="0.3">
      <c r="A21" s="614" t="s">
        <v>549</v>
      </c>
      <c r="B21" s="615" t="s">
        <v>345</v>
      </c>
      <c r="C21" s="616">
        <v>2.4678999999999998</v>
      </c>
      <c r="D21" s="616">
        <v>2.5728999999999997</v>
      </c>
      <c r="E21" s="616"/>
      <c r="F21" s="616">
        <v>1.3750499999999999</v>
      </c>
      <c r="G21" s="616">
        <v>2</v>
      </c>
      <c r="H21" s="616">
        <v>-0.62495000000000012</v>
      </c>
      <c r="I21" s="617">
        <v>0.68752499999999994</v>
      </c>
      <c r="J21" s="618" t="s">
        <v>1</v>
      </c>
    </row>
    <row r="22" spans="1:10" ht="14.4" customHeight="1" x14ac:dyDescent="0.3">
      <c r="A22" s="614" t="s">
        <v>549</v>
      </c>
      <c r="B22" s="615" t="s">
        <v>346</v>
      </c>
      <c r="C22" s="616">
        <v>2.0550000000000002</v>
      </c>
      <c r="D22" s="616">
        <v>1.2951000000000001</v>
      </c>
      <c r="E22" s="616"/>
      <c r="F22" s="616">
        <v>2.0293000000000001</v>
      </c>
      <c r="G22" s="616">
        <v>3</v>
      </c>
      <c r="H22" s="616">
        <v>-0.9706999999999999</v>
      </c>
      <c r="I22" s="617">
        <v>0.67643333333333333</v>
      </c>
      <c r="J22" s="618" t="s">
        <v>1</v>
      </c>
    </row>
    <row r="23" spans="1:10" ht="14.4" customHeight="1" x14ac:dyDescent="0.3">
      <c r="A23" s="614" t="s">
        <v>549</v>
      </c>
      <c r="B23" s="615" t="s">
        <v>348</v>
      </c>
      <c r="C23" s="616">
        <v>0</v>
      </c>
      <c r="D23" s="616" t="s">
        <v>546</v>
      </c>
      <c r="E23" s="616"/>
      <c r="F23" s="616" t="s">
        <v>546</v>
      </c>
      <c r="G23" s="616" t="s">
        <v>546</v>
      </c>
      <c r="H23" s="616" t="s">
        <v>546</v>
      </c>
      <c r="I23" s="617" t="s">
        <v>546</v>
      </c>
      <c r="J23" s="618" t="s">
        <v>1</v>
      </c>
    </row>
    <row r="24" spans="1:10" ht="14.4" customHeight="1" x14ac:dyDescent="0.3">
      <c r="A24" s="614" t="s">
        <v>549</v>
      </c>
      <c r="B24" s="615" t="s">
        <v>350</v>
      </c>
      <c r="C24" s="616">
        <v>16.999919999999999</v>
      </c>
      <c r="D24" s="616">
        <v>11.430999999999001</v>
      </c>
      <c r="E24" s="616"/>
      <c r="F24" s="616">
        <v>9.0527599999999993</v>
      </c>
      <c r="G24" s="616">
        <v>11</v>
      </c>
      <c r="H24" s="616">
        <v>-1.9472400000000007</v>
      </c>
      <c r="I24" s="617">
        <v>0.82297818181818172</v>
      </c>
      <c r="J24" s="618" t="s">
        <v>1</v>
      </c>
    </row>
    <row r="25" spans="1:10" ht="14.4" customHeight="1" x14ac:dyDescent="0.3">
      <c r="A25" s="614" t="s">
        <v>549</v>
      </c>
      <c r="B25" s="615" t="s">
        <v>351</v>
      </c>
      <c r="C25" s="616">
        <v>6.4000000000000001E-2</v>
      </c>
      <c r="D25" s="616">
        <v>0.60399999999999998</v>
      </c>
      <c r="E25" s="616"/>
      <c r="F25" s="616">
        <v>0.69599999999999995</v>
      </c>
      <c r="G25" s="616">
        <v>0.66666666666666663</v>
      </c>
      <c r="H25" s="616">
        <v>2.9333333333333322E-2</v>
      </c>
      <c r="I25" s="617">
        <v>1.044</v>
      </c>
      <c r="J25" s="618" t="s">
        <v>1</v>
      </c>
    </row>
    <row r="26" spans="1:10" ht="14.4" customHeight="1" x14ac:dyDescent="0.3">
      <c r="A26" s="614" t="s">
        <v>549</v>
      </c>
      <c r="B26" s="615" t="s">
        <v>352</v>
      </c>
      <c r="C26" s="616">
        <v>0</v>
      </c>
      <c r="D26" s="616" t="s">
        <v>546</v>
      </c>
      <c r="E26" s="616"/>
      <c r="F26" s="616" t="s">
        <v>546</v>
      </c>
      <c r="G26" s="616" t="s">
        <v>546</v>
      </c>
      <c r="H26" s="616" t="s">
        <v>546</v>
      </c>
      <c r="I26" s="617" t="s">
        <v>546</v>
      </c>
      <c r="J26" s="618" t="s">
        <v>1</v>
      </c>
    </row>
    <row r="27" spans="1:10" ht="14.4" customHeight="1" x14ac:dyDescent="0.3">
      <c r="A27" s="614" t="s">
        <v>549</v>
      </c>
      <c r="B27" s="615" t="s">
        <v>551</v>
      </c>
      <c r="C27" s="616">
        <v>21.586819999999999</v>
      </c>
      <c r="D27" s="616">
        <v>16.016999999999001</v>
      </c>
      <c r="E27" s="616"/>
      <c r="F27" s="616">
        <v>13.15311</v>
      </c>
      <c r="G27" s="616">
        <v>16.666666666666668</v>
      </c>
      <c r="H27" s="616">
        <v>-3.513556666666668</v>
      </c>
      <c r="I27" s="617">
        <v>0.78918659999999996</v>
      </c>
      <c r="J27" s="618" t="s">
        <v>552</v>
      </c>
    </row>
    <row r="28" spans="1:10" ht="14.4" customHeight="1" x14ac:dyDescent="0.3">
      <c r="A28" s="614" t="s">
        <v>546</v>
      </c>
      <c r="B28" s="615" t="s">
        <v>546</v>
      </c>
      <c r="C28" s="616" t="s">
        <v>546</v>
      </c>
      <c r="D28" s="616" t="s">
        <v>546</v>
      </c>
      <c r="E28" s="616"/>
      <c r="F28" s="616" t="s">
        <v>546</v>
      </c>
      <c r="G28" s="616" t="s">
        <v>546</v>
      </c>
      <c r="H28" s="616" t="s">
        <v>546</v>
      </c>
      <c r="I28" s="617" t="s">
        <v>546</v>
      </c>
      <c r="J28" s="618" t="s">
        <v>553</v>
      </c>
    </row>
    <row r="29" spans="1:10" ht="14.4" customHeight="1" x14ac:dyDescent="0.3">
      <c r="A29" s="614" t="s">
        <v>554</v>
      </c>
      <c r="B29" s="615" t="s">
        <v>555</v>
      </c>
      <c r="C29" s="616" t="s">
        <v>546</v>
      </c>
      <c r="D29" s="616" t="s">
        <v>546</v>
      </c>
      <c r="E29" s="616"/>
      <c r="F29" s="616" t="s">
        <v>546</v>
      </c>
      <c r="G29" s="616" t="s">
        <v>546</v>
      </c>
      <c r="H29" s="616" t="s">
        <v>546</v>
      </c>
      <c r="I29" s="617" t="s">
        <v>546</v>
      </c>
      <c r="J29" s="618" t="s">
        <v>0</v>
      </c>
    </row>
    <row r="30" spans="1:10" ht="14.4" customHeight="1" x14ac:dyDescent="0.3">
      <c r="A30" s="614" t="s">
        <v>554</v>
      </c>
      <c r="B30" s="615" t="s">
        <v>343</v>
      </c>
      <c r="C30" s="616">
        <v>215.54893000000001</v>
      </c>
      <c r="D30" s="616">
        <v>240.87018999999998</v>
      </c>
      <c r="E30" s="616"/>
      <c r="F30" s="616">
        <v>184.662180000001</v>
      </c>
      <c r="G30" s="616">
        <v>386</v>
      </c>
      <c r="H30" s="616">
        <v>-201.337819999999</v>
      </c>
      <c r="I30" s="617">
        <v>0.47839943005181607</v>
      </c>
      <c r="J30" s="618" t="s">
        <v>1</v>
      </c>
    </row>
    <row r="31" spans="1:10" ht="14.4" customHeight="1" x14ac:dyDescent="0.3">
      <c r="A31" s="614" t="s">
        <v>554</v>
      </c>
      <c r="B31" s="615" t="s">
        <v>344</v>
      </c>
      <c r="C31" s="616">
        <v>5.0753900000000005</v>
      </c>
      <c r="D31" s="616">
        <v>1.1677699999989999</v>
      </c>
      <c r="E31" s="616"/>
      <c r="F31" s="616">
        <v>1.1836899999999999</v>
      </c>
      <c r="G31" s="616">
        <v>1</v>
      </c>
      <c r="H31" s="616">
        <v>0.18368999999999991</v>
      </c>
      <c r="I31" s="617">
        <v>1.1836899999999999</v>
      </c>
      <c r="J31" s="618" t="s">
        <v>1</v>
      </c>
    </row>
    <row r="32" spans="1:10" ht="14.4" customHeight="1" x14ac:dyDescent="0.3">
      <c r="A32" s="614" t="s">
        <v>554</v>
      </c>
      <c r="B32" s="615" t="s">
        <v>345</v>
      </c>
      <c r="C32" s="616">
        <v>210.38754</v>
      </c>
      <c r="D32" s="616">
        <v>144.17123999999899</v>
      </c>
      <c r="E32" s="616"/>
      <c r="F32" s="616">
        <v>168.82173</v>
      </c>
      <c r="G32" s="616">
        <v>166.66666666666666</v>
      </c>
      <c r="H32" s="616">
        <v>2.1550633333333451</v>
      </c>
      <c r="I32" s="617">
        <v>1.01293038</v>
      </c>
      <c r="J32" s="618" t="s">
        <v>1</v>
      </c>
    </row>
    <row r="33" spans="1:10" ht="14.4" customHeight="1" x14ac:dyDescent="0.3">
      <c r="A33" s="614" t="s">
        <v>554</v>
      </c>
      <c r="B33" s="615" t="s">
        <v>346</v>
      </c>
      <c r="C33" s="616">
        <v>1293.8356899999999</v>
      </c>
      <c r="D33" s="616">
        <v>1297.8779500000001</v>
      </c>
      <c r="E33" s="616"/>
      <c r="F33" s="616">
        <v>1351.4796200000019</v>
      </c>
      <c r="G33" s="616">
        <v>1359.6666666666667</v>
      </c>
      <c r="H33" s="616">
        <v>-8.1870466666648554</v>
      </c>
      <c r="I33" s="617">
        <v>0.99397863692081523</v>
      </c>
      <c r="J33" s="618" t="s">
        <v>1</v>
      </c>
    </row>
    <row r="34" spans="1:10" ht="14.4" customHeight="1" x14ac:dyDescent="0.3">
      <c r="A34" s="614" t="s">
        <v>554</v>
      </c>
      <c r="B34" s="615" t="s">
        <v>347</v>
      </c>
      <c r="C34" s="616">
        <v>4.3859399999999997</v>
      </c>
      <c r="D34" s="616">
        <v>0</v>
      </c>
      <c r="E34" s="616"/>
      <c r="F34" s="616">
        <v>0</v>
      </c>
      <c r="G34" s="616">
        <v>0.66666666666666663</v>
      </c>
      <c r="H34" s="616">
        <v>-0.66666666666666663</v>
      </c>
      <c r="I34" s="617">
        <v>0</v>
      </c>
      <c r="J34" s="618" t="s">
        <v>1</v>
      </c>
    </row>
    <row r="35" spans="1:10" ht="14.4" customHeight="1" x14ac:dyDescent="0.3">
      <c r="A35" s="614" t="s">
        <v>554</v>
      </c>
      <c r="B35" s="615" t="s">
        <v>348</v>
      </c>
      <c r="C35" s="616">
        <v>46.173850000000002</v>
      </c>
      <c r="D35" s="616">
        <v>88.278180000000006</v>
      </c>
      <c r="E35" s="616"/>
      <c r="F35" s="616">
        <v>91.113460000000003</v>
      </c>
      <c r="G35" s="616">
        <v>105.33333333333333</v>
      </c>
      <c r="H35" s="616">
        <v>-14.219873333333325</v>
      </c>
      <c r="I35" s="617">
        <v>0.8650012025316457</v>
      </c>
      <c r="J35" s="618" t="s">
        <v>1</v>
      </c>
    </row>
    <row r="36" spans="1:10" ht="14.4" customHeight="1" x14ac:dyDescent="0.3">
      <c r="A36" s="614" t="s">
        <v>554</v>
      </c>
      <c r="B36" s="615" t="s">
        <v>349</v>
      </c>
      <c r="C36" s="616">
        <v>15.139390000000002</v>
      </c>
      <c r="D36" s="616">
        <v>20.24953</v>
      </c>
      <c r="E36" s="616"/>
      <c r="F36" s="616">
        <v>15.212160000000001</v>
      </c>
      <c r="G36" s="616">
        <v>16.666666666666668</v>
      </c>
      <c r="H36" s="616">
        <v>-1.4545066666666671</v>
      </c>
      <c r="I36" s="617">
        <v>0.91272960000000003</v>
      </c>
      <c r="J36" s="618" t="s">
        <v>1</v>
      </c>
    </row>
    <row r="37" spans="1:10" ht="14.4" customHeight="1" x14ac:dyDescent="0.3">
      <c r="A37" s="614" t="s">
        <v>554</v>
      </c>
      <c r="B37" s="615" t="s">
        <v>350</v>
      </c>
      <c r="C37" s="616">
        <v>13.050509999999999</v>
      </c>
      <c r="D37" s="616">
        <v>10.766500000000001</v>
      </c>
      <c r="E37" s="616"/>
      <c r="F37" s="616">
        <v>7.7550799999999995</v>
      </c>
      <c r="G37" s="616">
        <v>9.3333333333333339</v>
      </c>
      <c r="H37" s="616">
        <v>-1.5782533333333344</v>
      </c>
      <c r="I37" s="617">
        <v>0.83090142857142846</v>
      </c>
      <c r="J37" s="618" t="s">
        <v>1</v>
      </c>
    </row>
    <row r="38" spans="1:10" ht="14.4" customHeight="1" x14ac:dyDescent="0.3">
      <c r="A38" s="614" t="s">
        <v>554</v>
      </c>
      <c r="B38" s="615" t="s">
        <v>351</v>
      </c>
      <c r="C38" s="616">
        <v>88.090399999999988</v>
      </c>
      <c r="D38" s="616">
        <v>71.223500000000001</v>
      </c>
      <c r="E38" s="616"/>
      <c r="F38" s="616">
        <v>88.910200000000003</v>
      </c>
      <c r="G38" s="616">
        <v>81.333333333333329</v>
      </c>
      <c r="H38" s="616">
        <v>7.5768666666666746</v>
      </c>
      <c r="I38" s="617">
        <v>1.0931581967213115</v>
      </c>
      <c r="J38" s="618" t="s">
        <v>1</v>
      </c>
    </row>
    <row r="39" spans="1:10" ht="14.4" customHeight="1" x14ac:dyDescent="0.3">
      <c r="A39" s="614" t="s">
        <v>554</v>
      </c>
      <c r="B39" s="615" t="s">
        <v>352</v>
      </c>
      <c r="C39" s="616">
        <v>178.91799</v>
      </c>
      <c r="D39" s="616">
        <v>197.24573999999899</v>
      </c>
      <c r="E39" s="616"/>
      <c r="F39" s="616">
        <v>110.30743000000001</v>
      </c>
      <c r="G39" s="616">
        <v>176.33333333333334</v>
      </c>
      <c r="H39" s="616">
        <v>-66.025903333333332</v>
      </c>
      <c r="I39" s="617">
        <v>0.62556198487712666</v>
      </c>
      <c r="J39" s="618" t="s">
        <v>1</v>
      </c>
    </row>
    <row r="40" spans="1:10" ht="14.4" customHeight="1" x14ac:dyDescent="0.3">
      <c r="A40" s="614" t="s">
        <v>554</v>
      </c>
      <c r="B40" s="615" t="s">
        <v>556</v>
      </c>
      <c r="C40" s="616">
        <v>2070.60563</v>
      </c>
      <c r="D40" s="616">
        <v>2071.850599999997</v>
      </c>
      <c r="E40" s="616"/>
      <c r="F40" s="616">
        <v>2019.4455500000031</v>
      </c>
      <c r="G40" s="616">
        <v>2303.0000000000005</v>
      </c>
      <c r="H40" s="616">
        <v>-283.55444999999736</v>
      </c>
      <c r="I40" s="617">
        <v>0.87687605297438243</v>
      </c>
      <c r="J40" s="618" t="s">
        <v>552</v>
      </c>
    </row>
    <row r="41" spans="1:10" ht="14.4" customHeight="1" x14ac:dyDescent="0.3">
      <c r="A41" s="614" t="s">
        <v>546</v>
      </c>
      <c r="B41" s="615" t="s">
        <v>546</v>
      </c>
      <c r="C41" s="616" t="s">
        <v>546</v>
      </c>
      <c r="D41" s="616" t="s">
        <v>546</v>
      </c>
      <c r="E41" s="616"/>
      <c r="F41" s="616" t="s">
        <v>546</v>
      </c>
      <c r="G41" s="616" t="s">
        <v>546</v>
      </c>
      <c r="H41" s="616" t="s">
        <v>546</v>
      </c>
      <c r="I41" s="617" t="s">
        <v>546</v>
      </c>
      <c r="J41" s="618" t="s">
        <v>553</v>
      </c>
    </row>
    <row r="42" spans="1:10" ht="14.4" customHeight="1" x14ac:dyDescent="0.3">
      <c r="A42" s="614" t="s">
        <v>557</v>
      </c>
      <c r="B42" s="615" t="s">
        <v>558</v>
      </c>
      <c r="C42" s="616" t="s">
        <v>546</v>
      </c>
      <c r="D42" s="616" t="s">
        <v>546</v>
      </c>
      <c r="E42" s="616"/>
      <c r="F42" s="616" t="s">
        <v>546</v>
      </c>
      <c r="G42" s="616" t="s">
        <v>546</v>
      </c>
      <c r="H42" s="616" t="s">
        <v>546</v>
      </c>
      <c r="I42" s="617" t="s">
        <v>546</v>
      </c>
      <c r="J42" s="618" t="s">
        <v>0</v>
      </c>
    </row>
    <row r="43" spans="1:10" ht="14.4" customHeight="1" x14ac:dyDescent="0.3">
      <c r="A43" s="614" t="s">
        <v>557</v>
      </c>
      <c r="B43" s="615" t="s">
        <v>343</v>
      </c>
      <c r="C43" s="616">
        <v>3.0063599999999999</v>
      </c>
      <c r="D43" s="616">
        <v>2.1167999999989999</v>
      </c>
      <c r="E43" s="616"/>
      <c r="F43" s="616">
        <v>1.0672200000000001</v>
      </c>
      <c r="G43" s="616">
        <v>2</v>
      </c>
      <c r="H43" s="616">
        <v>-0.93277999999999994</v>
      </c>
      <c r="I43" s="617">
        <v>0.53361000000000003</v>
      </c>
      <c r="J43" s="618" t="s">
        <v>1</v>
      </c>
    </row>
    <row r="44" spans="1:10" ht="14.4" customHeight="1" x14ac:dyDescent="0.3">
      <c r="A44" s="614" t="s">
        <v>557</v>
      </c>
      <c r="B44" s="615" t="s">
        <v>345</v>
      </c>
      <c r="C44" s="616">
        <v>45.066029999999998</v>
      </c>
      <c r="D44" s="616">
        <v>34.376299999998999</v>
      </c>
      <c r="E44" s="616"/>
      <c r="F44" s="616">
        <v>36.414410000000004</v>
      </c>
      <c r="G44" s="616">
        <v>35</v>
      </c>
      <c r="H44" s="616">
        <v>1.4144100000000037</v>
      </c>
      <c r="I44" s="617">
        <v>1.0404117142857143</v>
      </c>
      <c r="J44" s="618" t="s">
        <v>1</v>
      </c>
    </row>
    <row r="45" spans="1:10" ht="14.4" customHeight="1" x14ac:dyDescent="0.3">
      <c r="A45" s="614" t="s">
        <v>557</v>
      </c>
      <c r="B45" s="615" t="s">
        <v>346</v>
      </c>
      <c r="C45" s="616">
        <v>491.89605999999998</v>
      </c>
      <c r="D45" s="616">
        <v>408.00217999999995</v>
      </c>
      <c r="E45" s="616"/>
      <c r="F45" s="616">
        <v>506.51697000000098</v>
      </c>
      <c r="G45" s="616">
        <v>461.66666666666669</v>
      </c>
      <c r="H45" s="616">
        <v>44.850303333334296</v>
      </c>
      <c r="I45" s="617">
        <v>1.0971486714801464</v>
      </c>
      <c r="J45" s="618" t="s">
        <v>1</v>
      </c>
    </row>
    <row r="46" spans="1:10" ht="14.4" customHeight="1" x14ac:dyDescent="0.3">
      <c r="A46" s="614" t="s">
        <v>557</v>
      </c>
      <c r="B46" s="615" t="s">
        <v>348</v>
      </c>
      <c r="C46" s="616">
        <v>16.1648</v>
      </c>
      <c r="D46" s="616">
        <v>23.194299999999</v>
      </c>
      <c r="E46" s="616"/>
      <c r="F46" s="616">
        <v>31.903099999999998</v>
      </c>
      <c r="G46" s="616">
        <v>26.333333333333332</v>
      </c>
      <c r="H46" s="616">
        <v>5.5697666666666663</v>
      </c>
      <c r="I46" s="617">
        <v>1.2115101265822785</v>
      </c>
      <c r="J46" s="618" t="s">
        <v>1</v>
      </c>
    </row>
    <row r="47" spans="1:10" ht="14.4" customHeight="1" x14ac:dyDescent="0.3">
      <c r="A47" s="614" t="s">
        <v>557</v>
      </c>
      <c r="B47" s="615" t="s">
        <v>350</v>
      </c>
      <c r="C47" s="616">
        <v>54.820259999999998</v>
      </c>
      <c r="D47" s="616">
        <v>25.051869999999003</v>
      </c>
      <c r="E47" s="616"/>
      <c r="F47" s="616">
        <v>32.41142</v>
      </c>
      <c r="G47" s="616">
        <v>37.666666666666664</v>
      </c>
      <c r="H47" s="616">
        <v>-5.2552466666666646</v>
      </c>
      <c r="I47" s="617">
        <v>0.86048017699115054</v>
      </c>
      <c r="J47" s="618" t="s">
        <v>1</v>
      </c>
    </row>
    <row r="48" spans="1:10" ht="14.4" customHeight="1" x14ac:dyDescent="0.3">
      <c r="A48" s="614" t="s">
        <v>557</v>
      </c>
      <c r="B48" s="615" t="s">
        <v>351</v>
      </c>
      <c r="C48" s="616">
        <v>16.383699999999997</v>
      </c>
      <c r="D48" s="616">
        <v>11.90686</v>
      </c>
      <c r="E48" s="616"/>
      <c r="F48" s="616">
        <v>16.017780000000002</v>
      </c>
      <c r="G48" s="616">
        <v>14.666666666666666</v>
      </c>
      <c r="H48" s="616">
        <v>1.3511133333333358</v>
      </c>
      <c r="I48" s="617">
        <v>1.0921213636363638</v>
      </c>
      <c r="J48" s="618" t="s">
        <v>1</v>
      </c>
    </row>
    <row r="49" spans="1:10" ht="14.4" customHeight="1" x14ac:dyDescent="0.3">
      <c r="A49" s="614" t="s">
        <v>557</v>
      </c>
      <c r="B49" s="615" t="s">
        <v>352</v>
      </c>
      <c r="C49" s="616">
        <v>0</v>
      </c>
      <c r="D49" s="616">
        <v>0</v>
      </c>
      <c r="E49" s="616"/>
      <c r="F49" s="616" t="s">
        <v>546</v>
      </c>
      <c r="G49" s="616" t="s">
        <v>546</v>
      </c>
      <c r="H49" s="616" t="s">
        <v>546</v>
      </c>
      <c r="I49" s="617" t="s">
        <v>546</v>
      </c>
      <c r="J49" s="618" t="s">
        <v>1</v>
      </c>
    </row>
    <row r="50" spans="1:10" ht="14.4" customHeight="1" x14ac:dyDescent="0.3">
      <c r="A50" s="614" t="s">
        <v>557</v>
      </c>
      <c r="B50" s="615" t="s">
        <v>559</v>
      </c>
      <c r="C50" s="616">
        <v>627.33720999999991</v>
      </c>
      <c r="D50" s="616">
        <v>504.64830999999589</v>
      </c>
      <c r="E50" s="616"/>
      <c r="F50" s="616">
        <v>624.33090000000107</v>
      </c>
      <c r="G50" s="616">
        <v>577.33333333333326</v>
      </c>
      <c r="H50" s="616">
        <v>46.997566666667808</v>
      </c>
      <c r="I50" s="617">
        <v>1.0814045612009258</v>
      </c>
      <c r="J50" s="618" t="s">
        <v>552</v>
      </c>
    </row>
    <row r="51" spans="1:10" ht="14.4" customHeight="1" x14ac:dyDescent="0.3">
      <c r="A51" s="614" t="s">
        <v>546</v>
      </c>
      <c r="B51" s="615" t="s">
        <v>546</v>
      </c>
      <c r="C51" s="616" t="s">
        <v>546</v>
      </c>
      <c r="D51" s="616" t="s">
        <v>546</v>
      </c>
      <c r="E51" s="616"/>
      <c r="F51" s="616" t="s">
        <v>546</v>
      </c>
      <c r="G51" s="616" t="s">
        <v>546</v>
      </c>
      <c r="H51" s="616" t="s">
        <v>546</v>
      </c>
      <c r="I51" s="617" t="s">
        <v>546</v>
      </c>
      <c r="J51" s="618" t="s">
        <v>553</v>
      </c>
    </row>
    <row r="52" spans="1:10" ht="14.4" customHeight="1" x14ac:dyDescent="0.3">
      <c r="A52" s="614" t="s">
        <v>560</v>
      </c>
      <c r="B52" s="615" t="s">
        <v>561</v>
      </c>
      <c r="C52" s="616" t="s">
        <v>546</v>
      </c>
      <c r="D52" s="616" t="s">
        <v>546</v>
      </c>
      <c r="E52" s="616"/>
      <c r="F52" s="616" t="s">
        <v>546</v>
      </c>
      <c r="G52" s="616" t="s">
        <v>546</v>
      </c>
      <c r="H52" s="616" t="s">
        <v>546</v>
      </c>
      <c r="I52" s="617" t="s">
        <v>546</v>
      </c>
      <c r="J52" s="618" t="s">
        <v>0</v>
      </c>
    </row>
    <row r="53" spans="1:10" ht="14.4" customHeight="1" x14ac:dyDescent="0.3">
      <c r="A53" s="614" t="s">
        <v>560</v>
      </c>
      <c r="B53" s="615" t="s">
        <v>343</v>
      </c>
      <c r="C53" s="616">
        <v>0.43092000000000003</v>
      </c>
      <c r="D53" s="616">
        <v>1.5245999999989999</v>
      </c>
      <c r="E53" s="616"/>
      <c r="F53" s="616">
        <v>1.5246000000000002</v>
      </c>
      <c r="G53" s="616">
        <v>1.6666666666666667</v>
      </c>
      <c r="H53" s="616">
        <v>-0.14206666666666656</v>
      </c>
      <c r="I53" s="617">
        <v>0.91476000000000002</v>
      </c>
      <c r="J53" s="618" t="s">
        <v>1</v>
      </c>
    </row>
    <row r="54" spans="1:10" ht="14.4" customHeight="1" x14ac:dyDescent="0.3">
      <c r="A54" s="614" t="s">
        <v>560</v>
      </c>
      <c r="B54" s="615" t="s">
        <v>345</v>
      </c>
      <c r="C54" s="616">
        <v>71.456940000000003</v>
      </c>
      <c r="D54" s="616">
        <v>60.664900000000003</v>
      </c>
      <c r="E54" s="616"/>
      <c r="F54" s="616">
        <v>44.009979999999999</v>
      </c>
      <c r="G54" s="616">
        <v>58</v>
      </c>
      <c r="H54" s="616">
        <v>-13.990020000000001</v>
      </c>
      <c r="I54" s="617">
        <v>0.75879275862068962</v>
      </c>
      <c r="J54" s="618" t="s">
        <v>1</v>
      </c>
    </row>
    <row r="55" spans="1:10" ht="14.4" customHeight="1" x14ac:dyDescent="0.3">
      <c r="A55" s="614" t="s">
        <v>560</v>
      </c>
      <c r="B55" s="615" t="s">
        <v>346</v>
      </c>
      <c r="C55" s="616">
        <v>569.05645000000004</v>
      </c>
      <c r="D55" s="616">
        <v>543.31322999999998</v>
      </c>
      <c r="E55" s="616"/>
      <c r="F55" s="616">
        <v>540.46000000000106</v>
      </c>
      <c r="G55" s="616">
        <v>562.33333333333337</v>
      </c>
      <c r="H55" s="616">
        <v>-21.873333333332312</v>
      </c>
      <c r="I55" s="617">
        <v>0.96110254890338065</v>
      </c>
      <c r="J55" s="618" t="s">
        <v>1</v>
      </c>
    </row>
    <row r="56" spans="1:10" ht="14.4" customHeight="1" x14ac:dyDescent="0.3">
      <c r="A56" s="614" t="s">
        <v>560</v>
      </c>
      <c r="B56" s="615" t="s">
        <v>348</v>
      </c>
      <c r="C56" s="616">
        <v>18.66</v>
      </c>
      <c r="D56" s="616">
        <v>33.617999999999</v>
      </c>
      <c r="E56" s="616"/>
      <c r="F56" s="616">
        <v>34.36018</v>
      </c>
      <c r="G56" s="616">
        <v>36.333333333333336</v>
      </c>
      <c r="H56" s="616">
        <v>-1.973153333333336</v>
      </c>
      <c r="I56" s="617">
        <v>0.94569302752293571</v>
      </c>
      <c r="J56" s="618" t="s">
        <v>1</v>
      </c>
    </row>
    <row r="57" spans="1:10" ht="14.4" customHeight="1" x14ac:dyDescent="0.3">
      <c r="A57" s="614" t="s">
        <v>560</v>
      </c>
      <c r="B57" s="615" t="s">
        <v>349</v>
      </c>
      <c r="C57" s="616">
        <v>11.2027</v>
      </c>
      <c r="D57" s="616">
        <v>10.04533</v>
      </c>
      <c r="E57" s="616"/>
      <c r="F57" s="616">
        <v>11.301019999999999</v>
      </c>
      <c r="G57" s="616">
        <v>10.333333333333334</v>
      </c>
      <c r="H57" s="616">
        <v>0.96768666666666547</v>
      </c>
      <c r="I57" s="617">
        <v>1.0936470967741934</v>
      </c>
      <c r="J57" s="618" t="s">
        <v>1</v>
      </c>
    </row>
    <row r="58" spans="1:10" ht="14.4" customHeight="1" x14ac:dyDescent="0.3">
      <c r="A58" s="614" t="s">
        <v>560</v>
      </c>
      <c r="B58" s="615" t="s">
        <v>350</v>
      </c>
      <c r="C58" s="616">
        <v>62.55547</v>
      </c>
      <c r="D58" s="616">
        <v>30.407880000000002</v>
      </c>
      <c r="E58" s="616"/>
      <c r="F58" s="616">
        <v>14.668510000000001</v>
      </c>
      <c r="G58" s="616">
        <v>41.333333333333336</v>
      </c>
      <c r="H58" s="616">
        <v>-26.664823333333334</v>
      </c>
      <c r="I58" s="617">
        <v>0.35488330645161292</v>
      </c>
      <c r="J58" s="618" t="s">
        <v>1</v>
      </c>
    </row>
    <row r="59" spans="1:10" ht="14.4" customHeight="1" x14ac:dyDescent="0.3">
      <c r="A59" s="614" t="s">
        <v>560</v>
      </c>
      <c r="B59" s="615" t="s">
        <v>351</v>
      </c>
      <c r="C59" s="616">
        <v>20.28631</v>
      </c>
      <c r="D59" s="616">
        <v>15.155599999999001</v>
      </c>
      <c r="E59" s="616"/>
      <c r="F59" s="616">
        <v>15.284700000000001</v>
      </c>
      <c r="G59" s="616">
        <v>16.333333333333332</v>
      </c>
      <c r="H59" s="616">
        <v>-1.0486333333333313</v>
      </c>
      <c r="I59" s="617">
        <v>0.93579795918367359</v>
      </c>
      <c r="J59" s="618" t="s">
        <v>1</v>
      </c>
    </row>
    <row r="60" spans="1:10" ht="14.4" customHeight="1" x14ac:dyDescent="0.3">
      <c r="A60" s="614" t="s">
        <v>560</v>
      </c>
      <c r="B60" s="615" t="s">
        <v>352</v>
      </c>
      <c r="C60" s="616">
        <v>43.988799999999998</v>
      </c>
      <c r="D60" s="616">
        <v>30.843620000000001</v>
      </c>
      <c r="E60" s="616"/>
      <c r="F60" s="616">
        <v>19.194760000000002</v>
      </c>
      <c r="G60" s="616">
        <v>28.333333333333332</v>
      </c>
      <c r="H60" s="616">
        <v>-9.1385733333333299</v>
      </c>
      <c r="I60" s="617">
        <v>0.67746211764705888</v>
      </c>
      <c r="J60" s="618" t="s">
        <v>1</v>
      </c>
    </row>
    <row r="61" spans="1:10" ht="14.4" customHeight="1" x14ac:dyDescent="0.3">
      <c r="A61" s="614" t="s">
        <v>560</v>
      </c>
      <c r="B61" s="615" t="s">
        <v>562</v>
      </c>
      <c r="C61" s="616">
        <v>797.63759000000005</v>
      </c>
      <c r="D61" s="616">
        <v>725.57315999999707</v>
      </c>
      <c r="E61" s="616"/>
      <c r="F61" s="616">
        <v>680.80375000000106</v>
      </c>
      <c r="G61" s="616">
        <v>754.66666666666686</v>
      </c>
      <c r="H61" s="616">
        <v>-73.862916666665797</v>
      </c>
      <c r="I61" s="617">
        <v>0.90212511042402943</v>
      </c>
      <c r="J61" s="618" t="s">
        <v>552</v>
      </c>
    </row>
    <row r="62" spans="1:10" ht="14.4" customHeight="1" x14ac:dyDescent="0.3">
      <c r="A62" s="614" t="s">
        <v>546</v>
      </c>
      <c r="B62" s="615" t="s">
        <v>546</v>
      </c>
      <c r="C62" s="616" t="s">
        <v>546</v>
      </c>
      <c r="D62" s="616" t="s">
        <v>546</v>
      </c>
      <c r="E62" s="616"/>
      <c r="F62" s="616" t="s">
        <v>546</v>
      </c>
      <c r="G62" s="616" t="s">
        <v>546</v>
      </c>
      <c r="H62" s="616" t="s">
        <v>546</v>
      </c>
      <c r="I62" s="617" t="s">
        <v>546</v>
      </c>
      <c r="J62" s="618" t="s">
        <v>553</v>
      </c>
    </row>
    <row r="63" spans="1:10" ht="14.4" customHeight="1" x14ac:dyDescent="0.3">
      <c r="A63" s="614" t="s">
        <v>563</v>
      </c>
      <c r="B63" s="615" t="s">
        <v>564</v>
      </c>
      <c r="C63" s="616" t="s">
        <v>546</v>
      </c>
      <c r="D63" s="616" t="s">
        <v>546</v>
      </c>
      <c r="E63" s="616"/>
      <c r="F63" s="616" t="s">
        <v>546</v>
      </c>
      <c r="G63" s="616" t="s">
        <v>546</v>
      </c>
      <c r="H63" s="616" t="s">
        <v>546</v>
      </c>
      <c r="I63" s="617" t="s">
        <v>546</v>
      </c>
      <c r="J63" s="618" t="s">
        <v>0</v>
      </c>
    </row>
    <row r="64" spans="1:10" ht="14.4" customHeight="1" x14ac:dyDescent="0.3">
      <c r="A64" s="614" t="s">
        <v>563</v>
      </c>
      <c r="B64" s="615" t="s">
        <v>343</v>
      </c>
      <c r="C64" s="616">
        <v>0</v>
      </c>
      <c r="D64" s="616" t="s">
        <v>546</v>
      </c>
      <c r="E64" s="616"/>
      <c r="F64" s="616" t="s">
        <v>546</v>
      </c>
      <c r="G64" s="616" t="s">
        <v>546</v>
      </c>
      <c r="H64" s="616" t="s">
        <v>546</v>
      </c>
      <c r="I64" s="617" t="s">
        <v>546</v>
      </c>
      <c r="J64" s="618" t="s">
        <v>1</v>
      </c>
    </row>
    <row r="65" spans="1:10" ht="14.4" customHeight="1" x14ac:dyDescent="0.3">
      <c r="A65" s="614" t="s">
        <v>563</v>
      </c>
      <c r="B65" s="615" t="s">
        <v>345</v>
      </c>
      <c r="C65" s="616">
        <v>1.0718499999999997</v>
      </c>
      <c r="D65" s="616">
        <v>0.41908000000000001</v>
      </c>
      <c r="E65" s="616"/>
      <c r="F65" s="616">
        <v>0.18</v>
      </c>
      <c r="G65" s="616">
        <v>0.33333333333333331</v>
      </c>
      <c r="H65" s="616">
        <v>-0.15333333333333332</v>
      </c>
      <c r="I65" s="617">
        <v>0.54</v>
      </c>
      <c r="J65" s="618" t="s">
        <v>1</v>
      </c>
    </row>
    <row r="66" spans="1:10" ht="14.4" customHeight="1" x14ac:dyDescent="0.3">
      <c r="A66" s="614" t="s">
        <v>563</v>
      </c>
      <c r="B66" s="615" t="s">
        <v>346</v>
      </c>
      <c r="C66" s="616">
        <v>24.754970000000004</v>
      </c>
      <c r="D66" s="616">
        <v>14.13959</v>
      </c>
      <c r="E66" s="616"/>
      <c r="F66" s="616">
        <v>16.281140000000001</v>
      </c>
      <c r="G66" s="616">
        <v>17.333333333333332</v>
      </c>
      <c r="H66" s="616">
        <v>-1.0521933333333315</v>
      </c>
      <c r="I66" s="617">
        <v>0.9392965384615386</v>
      </c>
      <c r="J66" s="618" t="s">
        <v>1</v>
      </c>
    </row>
    <row r="67" spans="1:10" ht="14.4" customHeight="1" x14ac:dyDescent="0.3">
      <c r="A67" s="614" t="s">
        <v>563</v>
      </c>
      <c r="B67" s="615" t="s">
        <v>348</v>
      </c>
      <c r="C67" s="616">
        <v>0</v>
      </c>
      <c r="D67" s="616">
        <v>0.16300000000000001</v>
      </c>
      <c r="E67" s="616"/>
      <c r="F67" s="616">
        <v>0</v>
      </c>
      <c r="G67" s="616">
        <v>0.33333333333333331</v>
      </c>
      <c r="H67" s="616">
        <v>-0.33333333333333331</v>
      </c>
      <c r="I67" s="617">
        <v>0</v>
      </c>
      <c r="J67" s="618" t="s">
        <v>1</v>
      </c>
    </row>
    <row r="68" spans="1:10" ht="14.4" customHeight="1" x14ac:dyDescent="0.3">
      <c r="A68" s="614" t="s">
        <v>563</v>
      </c>
      <c r="B68" s="615" t="s">
        <v>350</v>
      </c>
      <c r="C68" s="616">
        <v>0.28699999999999998</v>
      </c>
      <c r="D68" s="616">
        <v>0.23599999999899998</v>
      </c>
      <c r="E68" s="616"/>
      <c r="F68" s="616">
        <v>0.153</v>
      </c>
      <c r="G68" s="616">
        <v>0.33333333333333331</v>
      </c>
      <c r="H68" s="616">
        <v>-0.18033333333333332</v>
      </c>
      <c r="I68" s="617">
        <v>0.45900000000000002</v>
      </c>
      <c r="J68" s="618" t="s">
        <v>1</v>
      </c>
    </row>
    <row r="69" spans="1:10" ht="14.4" customHeight="1" x14ac:dyDescent="0.3">
      <c r="A69" s="614" t="s">
        <v>563</v>
      </c>
      <c r="B69" s="615" t="s">
        <v>351</v>
      </c>
      <c r="C69" s="616">
        <v>4.7699999999999996</v>
      </c>
      <c r="D69" s="616">
        <v>3.7229999999999999</v>
      </c>
      <c r="E69" s="616"/>
      <c r="F69" s="616">
        <v>4.1150000000000002</v>
      </c>
      <c r="G69" s="616">
        <v>4.333333333333333</v>
      </c>
      <c r="H69" s="616">
        <v>-0.21833333333333282</v>
      </c>
      <c r="I69" s="617">
        <v>0.94961538461538475</v>
      </c>
      <c r="J69" s="618" t="s">
        <v>1</v>
      </c>
    </row>
    <row r="70" spans="1:10" ht="14.4" customHeight="1" x14ac:dyDescent="0.3">
      <c r="A70" s="614" t="s">
        <v>563</v>
      </c>
      <c r="B70" s="615" t="s">
        <v>565</v>
      </c>
      <c r="C70" s="616">
        <v>30.883820000000004</v>
      </c>
      <c r="D70" s="616">
        <v>18.680669999999001</v>
      </c>
      <c r="E70" s="616"/>
      <c r="F70" s="616">
        <v>20.729140000000001</v>
      </c>
      <c r="G70" s="616">
        <v>22.666666666666661</v>
      </c>
      <c r="H70" s="616">
        <v>-1.9375266666666597</v>
      </c>
      <c r="I70" s="617">
        <v>0.91452088235294149</v>
      </c>
      <c r="J70" s="618" t="s">
        <v>552</v>
      </c>
    </row>
    <row r="71" spans="1:10" ht="14.4" customHeight="1" x14ac:dyDescent="0.3">
      <c r="A71" s="614" t="s">
        <v>546</v>
      </c>
      <c r="B71" s="615" t="s">
        <v>546</v>
      </c>
      <c r="C71" s="616" t="s">
        <v>546</v>
      </c>
      <c r="D71" s="616" t="s">
        <v>546</v>
      </c>
      <c r="E71" s="616"/>
      <c r="F71" s="616" t="s">
        <v>546</v>
      </c>
      <c r="G71" s="616" t="s">
        <v>546</v>
      </c>
      <c r="H71" s="616" t="s">
        <v>546</v>
      </c>
      <c r="I71" s="617" t="s">
        <v>546</v>
      </c>
      <c r="J71" s="618" t="s">
        <v>553</v>
      </c>
    </row>
    <row r="72" spans="1:10" ht="14.4" customHeight="1" x14ac:dyDescent="0.3">
      <c r="A72" s="614" t="s">
        <v>566</v>
      </c>
      <c r="B72" s="615" t="s">
        <v>567</v>
      </c>
      <c r="C72" s="616" t="s">
        <v>546</v>
      </c>
      <c r="D72" s="616" t="s">
        <v>546</v>
      </c>
      <c r="E72" s="616"/>
      <c r="F72" s="616" t="s">
        <v>546</v>
      </c>
      <c r="G72" s="616" t="s">
        <v>546</v>
      </c>
      <c r="H72" s="616" t="s">
        <v>546</v>
      </c>
      <c r="I72" s="617" t="s">
        <v>546</v>
      </c>
      <c r="J72" s="618" t="s">
        <v>0</v>
      </c>
    </row>
    <row r="73" spans="1:10" ht="14.4" customHeight="1" x14ac:dyDescent="0.3">
      <c r="A73" s="614" t="s">
        <v>566</v>
      </c>
      <c r="B73" s="615" t="s">
        <v>345</v>
      </c>
      <c r="C73" s="616">
        <v>10.405100000000001</v>
      </c>
      <c r="D73" s="616">
        <v>0.56590000000000007</v>
      </c>
      <c r="E73" s="616"/>
      <c r="F73" s="616">
        <v>3.61904</v>
      </c>
      <c r="G73" s="616">
        <v>2</v>
      </c>
      <c r="H73" s="616">
        <v>1.61904</v>
      </c>
      <c r="I73" s="617">
        <v>1.80952</v>
      </c>
      <c r="J73" s="618" t="s">
        <v>1</v>
      </c>
    </row>
    <row r="74" spans="1:10" ht="14.4" customHeight="1" x14ac:dyDescent="0.3">
      <c r="A74" s="614" t="s">
        <v>566</v>
      </c>
      <c r="B74" s="615" t="s">
        <v>346</v>
      </c>
      <c r="C74" s="616">
        <v>51.627180000000003</v>
      </c>
      <c r="D74" s="616">
        <v>30.477299999999001</v>
      </c>
      <c r="E74" s="616"/>
      <c r="F74" s="616">
        <v>46.865429999999996</v>
      </c>
      <c r="G74" s="616">
        <v>33.333333333333336</v>
      </c>
      <c r="H74" s="616">
        <v>13.532096666666661</v>
      </c>
      <c r="I74" s="617">
        <v>1.4059628999999998</v>
      </c>
      <c r="J74" s="618" t="s">
        <v>1</v>
      </c>
    </row>
    <row r="75" spans="1:10" ht="14.4" customHeight="1" x14ac:dyDescent="0.3">
      <c r="A75" s="614" t="s">
        <v>566</v>
      </c>
      <c r="B75" s="615" t="s">
        <v>348</v>
      </c>
      <c r="C75" s="616">
        <v>0</v>
      </c>
      <c r="D75" s="616">
        <v>0</v>
      </c>
      <c r="E75" s="616"/>
      <c r="F75" s="616">
        <v>0.81599999999999995</v>
      </c>
      <c r="G75" s="616">
        <v>0.66666666666666663</v>
      </c>
      <c r="H75" s="616">
        <v>0.14933333333333332</v>
      </c>
      <c r="I75" s="617">
        <v>1.224</v>
      </c>
      <c r="J75" s="618" t="s">
        <v>1</v>
      </c>
    </row>
    <row r="76" spans="1:10" ht="14.4" customHeight="1" x14ac:dyDescent="0.3">
      <c r="A76" s="614" t="s">
        <v>566</v>
      </c>
      <c r="B76" s="615" t="s">
        <v>350</v>
      </c>
      <c r="C76" s="616">
        <v>1.2719999999999998</v>
      </c>
      <c r="D76" s="616">
        <v>2.470999999999</v>
      </c>
      <c r="E76" s="616"/>
      <c r="F76" s="616">
        <v>2.8383799999999999</v>
      </c>
      <c r="G76" s="616">
        <v>2.6666666666666665</v>
      </c>
      <c r="H76" s="616">
        <v>0.17171333333333338</v>
      </c>
      <c r="I76" s="617">
        <v>1.0643925000000001</v>
      </c>
      <c r="J76" s="618" t="s">
        <v>1</v>
      </c>
    </row>
    <row r="77" spans="1:10" ht="14.4" customHeight="1" x14ac:dyDescent="0.3">
      <c r="A77" s="614" t="s">
        <v>566</v>
      </c>
      <c r="B77" s="615" t="s">
        <v>351</v>
      </c>
      <c r="C77" s="616">
        <v>1.3170000000000002</v>
      </c>
      <c r="D77" s="616">
        <v>0.60675000000000001</v>
      </c>
      <c r="E77" s="616"/>
      <c r="F77" s="616">
        <v>1.393</v>
      </c>
      <c r="G77" s="616">
        <v>1</v>
      </c>
      <c r="H77" s="616">
        <v>0.39300000000000002</v>
      </c>
      <c r="I77" s="617">
        <v>1.393</v>
      </c>
      <c r="J77" s="618" t="s">
        <v>1</v>
      </c>
    </row>
    <row r="78" spans="1:10" ht="14.4" customHeight="1" x14ac:dyDescent="0.3">
      <c r="A78" s="614" t="s">
        <v>566</v>
      </c>
      <c r="B78" s="615" t="s">
        <v>568</v>
      </c>
      <c r="C78" s="616">
        <v>64.621279999999999</v>
      </c>
      <c r="D78" s="616">
        <v>34.120949999997997</v>
      </c>
      <c r="E78" s="616"/>
      <c r="F78" s="616">
        <v>55.531849999999999</v>
      </c>
      <c r="G78" s="616">
        <v>39.666666666666664</v>
      </c>
      <c r="H78" s="616">
        <v>15.865183333333334</v>
      </c>
      <c r="I78" s="617">
        <v>1.3999626050420169</v>
      </c>
      <c r="J78" s="618" t="s">
        <v>552</v>
      </c>
    </row>
    <row r="79" spans="1:10" ht="14.4" customHeight="1" x14ac:dyDescent="0.3">
      <c r="A79" s="614" t="s">
        <v>546</v>
      </c>
      <c r="B79" s="615" t="s">
        <v>546</v>
      </c>
      <c r="C79" s="616" t="s">
        <v>546</v>
      </c>
      <c r="D79" s="616" t="s">
        <v>546</v>
      </c>
      <c r="E79" s="616"/>
      <c r="F79" s="616" t="s">
        <v>546</v>
      </c>
      <c r="G79" s="616" t="s">
        <v>546</v>
      </c>
      <c r="H79" s="616" t="s">
        <v>546</v>
      </c>
      <c r="I79" s="617" t="s">
        <v>546</v>
      </c>
      <c r="J79" s="618" t="s">
        <v>553</v>
      </c>
    </row>
    <row r="80" spans="1:10" ht="14.4" customHeight="1" x14ac:dyDescent="0.3">
      <c r="A80" s="614" t="s">
        <v>544</v>
      </c>
      <c r="B80" s="615" t="s">
        <v>547</v>
      </c>
      <c r="C80" s="616">
        <v>3612.6723499999985</v>
      </c>
      <c r="D80" s="616">
        <v>3370.890689999987</v>
      </c>
      <c r="E80" s="616"/>
      <c r="F80" s="616">
        <v>3413.9943000000039</v>
      </c>
      <c r="G80" s="616">
        <v>3714.0000000000014</v>
      </c>
      <c r="H80" s="616">
        <v>-300.00569999999743</v>
      </c>
      <c r="I80" s="617">
        <v>0.91922302100161624</v>
      </c>
      <c r="J80" s="618" t="s">
        <v>548</v>
      </c>
    </row>
  </sheetData>
  <mergeCells count="3">
    <mergeCell ref="A1:I1"/>
    <mergeCell ref="F3:I3"/>
    <mergeCell ref="C4:D4"/>
  </mergeCells>
  <conditionalFormatting sqref="F17 F81:F65537">
    <cfRule type="cellIs" dxfId="36" priority="18" stopIfTrue="1" operator="greaterThan">
      <formula>1</formula>
    </cfRule>
  </conditionalFormatting>
  <conditionalFormatting sqref="H5:H16">
    <cfRule type="expression" dxfId="35" priority="14">
      <formula>$H5&gt;0</formula>
    </cfRule>
  </conditionalFormatting>
  <conditionalFormatting sqref="I5:I16">
    <cfRule type="expression" dxfId="34" priority="15">
      <formula>$I5&gt;1</formula>
    </cfRule>
  </conditionalFormatting>
  <conditionalFormatting sqref="B5:B16">
    <cfRule type="expression" dxfId="33" priority="11">
      <formula>OR($J5="NS",$J5="SumaNS",$J5="Účet")</formula>
    </cfRule>
  </conditionalFormatting>
  <conditionalFormatting sqref="F5:I16 B5:D16">
    <cfRule type="expression" dxfId="32" priority="17">
      <formula>AND($J5&lt;&gt;"",$J5&lt;&gt;"mezeraKL")</formula>
    </cfRule>
  </conditionalFormatting>
  <conditionalFormatting sqref="B5:D16 F5:I16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0" priority="13">
      <formula>OR($J5="SumaNS",$J5="NS")</formula>
    </cfRule>
  </conditionalFormatting>
  <conditionalFormatting sqref="A5:A16">
    <cfRule type="expression" dxfId="29" priority="9">
      <formula>AND($J5&lt;&gt;"mezeraKL",$J5&lt;&gt;"")</formula>
    </cfRule>
  </conditionalFormatting>
  <conditionalFormatting sqref="A5:A16">
    <cfRule type="expression" dxfId="28" priority="10">
      <formula>AND($J5&lt;&gt;"",$J5&lt;&gt;"mezeraKL")</formula>
    </cfRule>
  </conditionalFormatting>
  <conditionalFormatting sqref="H18:H80">
    <cfRule type="expression" dxfId="27" priority="5">
      <formula>$H18&gt;0</formula>
    </cfRule>
  </conditionalFormatting>
  <conditionalFormatting sqref="A18:A80">
    <cfRule type="expression" dxfId="26" priority="2">
      <formula>AND($J18&lt;&gt;"mezeraKL",$J18&lt;&gt;"")</formula>
    </cfRule>
  </conditionalFormatting>
  <conditionalFormatting sqref="I18:I80">
    <cfRule type="expression" dxfId="25" priority="6">
      <formula>$I18&gt;1</formula>
    </cfRule>
  </conditionalFormatting>
  <conditionalFormatting sqref="B18:B80">
    <cfRule type="expression" dxfId="24" priority="1">
      <formula>OR($J18="NS",$J18="SumaNS",$J18="Účet")</formula>
    </cfRule>
  </conditionalFormatting>
  <conditionalFormatting sqref="A18:D80 F18:I80">
    <cfRule type="expression" dxfId="23" priority="8">
      <formula>AND($J18&lt;&gt;"",$J18&lt;&gt;"mezeraKL")</formula>
    </cfRule>
  </conditionalFormatting>
  <conditionalFormatting sqref="B18:D80 F18:I80">
    <cfRule type="expression" dxfId="22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80 F18:I80">
    <cfRule type="expression" dxfId="21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3857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7.0983078297161777</v>
      </c>
      <c r="J3" s="210">
        <f>SUBTOTAL(9,J5:J1048576)</f>
        <v>480879.5</v>
      </c>
      <c r="K3" s="211">
        <f>SUBTOTAL(9,K5:K1048576)</f>
        <v>3413430.7200000007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544</v>
      </c>
      <c r="B5" s="625" t="s">
        <v>1919</v>
      </c>
      <c r="C5" s="626" t="s">
        <v>549</v>
      </c>
      <c r="D5" s="627" t="s">
        <v>1920</v>
      </c>
      <c r="E5" s="626" t="s">
        <v>3837</v>
      </c>
      <c r="F5" s="627" t="s">
        <v>3838</v>
      </c>
      <c r="G5" s="626" t="s">
        <v>3135</v>
      </c>
      <c r="H5" s="626" t="s">
        <v>3136</v>
      </c>
      <c r="I5" s="628">
        <v>34.69</v>
      </c>
      <c r="J5" s="628">
        <v>12</v>
      </c>
      <c r="K5" s="629">
        <v>416.28</v>
      </c>
    </row>
    <row r="6" spans="1:11" ht="14.4" customHeight="1" x14ac:dyDescent="0.3">
      <c r="A6" s="695" t="s">
        <v>544</v>
      </c>
      <c r="B6" s="696" t="s">
        <v>1919</v>
      </c>
      <c r="C6" s="699" t="s">
        <v>549</v>
      </c>
      <c r="D6" s="720" t="s">
        <v>1920</v>
      </c>
      <c r="E6" s="699" t="s">
        <v>3837</v>
      </c>
      <c r="F6" s="720" t="s">
        <v>3838</v>
      </c>
      <c r="G6" s="699" t="s">
        <v>3137</v>
      </c>
      <c r="H6" s="699" t="s">
        <v>3138</v>
      </c>
      <c r="I6" s="711">
        <v>25.55</v>
      </c>
      <c r="J6" s="711">
        <v>24</v>
      </c>
      <c r="K6" s="712">
        <v>613.27</v>
      </c>
    </row>
    <row r="7" spans="1:11" ht="14.4" customHeight="1" x14ac:dyDescent="0.3">
      <c r="A7" s="695" t="s">
        <v>544</v>
      </c>
      <c r="B7" s="696" t="s">
        <v>1919</v>
      </c>
      <c r="C7" s="699" t="s">
        <v>549</v>
      </c>
      <c r="D7" s="720" t="s">
        <v>1920</v>
      </c>
      <c r="E7" s="699" t="s">
        <v>3837</v>
      </c>
      <c r="F7" s="720" t="s">
        <v>3838</v>
      </c>
      <c r="G7" s="699" t="s">
        <v>3139</v>
      </c>
      <c r="H7" s="699" t="s">
        <v>3140</v>
      </c>
      <c r="I7" s="711">
        <v>0.59</v>
      </c>
      <c r="J7" s="711">
        <v>200</v>
      </c>
      <c r="K7" s="712">
        <v>118</v>
      </c>
    </row>
    <row r="8" spans="1:11" ht="14.4" customHeight="1" x14ac:dyDescent="0.3">
      <c r="A8" s="695" t="s">
        <v>544</v>
      </c>
      <c r="B8" s="696" t="s">
        <v>1919</v>
      </c>
      <c r="C8" s="699" t="s">
        <v>549</v>
      </c>
      <c r="D8" s="720" t="s">
        <v>1920</v>
      </c>
      <c r="E8" s="699" t="s">
        <v>3837</v>
      </c>
      <c r="F8" s="720" t="s">
        <v>3838</v>
      </c>
      <c r="G8" s="699" t="s">
        <v>3141</v>
      </c>
      <c r="H8" s="699" t="s">
        <v>3142</v>
      </c>
      <c r="I8" s="711">
        <v>0.91</v>
      </c>
      <c r="J8" s="711">
        <v>250</v>
      </c>
      <c r="K8" s="712">
        <v>227.5</v>
      </c>
    </row>
    <row r="9" spans="1:11" ht="14.4" customHeight="1" x14ac:dyDescent="0.3">
      <c r="A9" s="695" t="s">
        <v>544</v>
      </c>
      <c r="B9" s="696" t="s">
        <v>1919</v>
      </c>
      <c r="C9" s="699" t="s">
        <v>549</v>
      </c>
      <c r="D9" s="720" t="s">
        <v>1920</v>
      </c>
      <c r="E9" s="699" t="s">
        <v>3839</v>
      </c>
      <c r="F9" s="720" t="s">
        <v>3840</v>
      </c>
      <c r="G9" s="699" t="s">
        <v>3143</v>
      </c>
      <c r="H9" s="699" t="s">
        <v>3144</v>
      </c>
      <c r="I9" s="711">
        <v>0.94</v>
      </c>
      <c r="J9" s="711">
        <v>100</v>
      </c>
      <c r="K9" s="712">
        <v>94</v>
      </c>
    </row>
    <row r="10" spans="1:11" ht="14.4" customHeight="1" x14ac:dyDescent="0.3">
      <c r="A10" s="695" t="s">
        <v>544</v>
      </c>
      <c r="B10" s="696" t="s">
        <v>1919</v>
      </c>
      <c r="C10" s="699" t="s">
        <v>549</v>
      </c>
      <c r="D10" s="720" t="s">
        <v>1920</v>
      </c>
      <c r="E10" s="699" t="s">
        <v>3839</v>
      </c>
      <c r="F10" s="720" t="s">
        <v>3840</v>
      </c>
      <c r="G10" s="699" t="s">
        <v>3145</v>
      </c>
      <c r="H10" s="699" t="s">
        <v>3146</v>
      </c>
      <c r="I10" s="711">
        <v>1.44</v>
      </c>
      <c r="J10" s="711">
        <v>200</v>
      </c>
      <c r="K10" s="712">
        <v>288</v>
      </c>
    </row>
    <row r="11" spans="1:11" ht="14.4" customHeight="1" x14ac:dyDescent="0.3">
      <c r="A11" s="695" t="s">
        <v>544</v>
      </c>
      <c r="B11" s="696" t="s">
        <v>1919</v>
      </c>
      <c r="C11" s="699" t="s">
        <v>549</v>
      </c>
      <c r="D11" s="720" t="s">
        <v>1920</v>
      </c>
      <c r="E11" s="699" t="s">
        <v>3839</v>
      </c>
      <c r="F11" s="720" t="s">
        <v>3840</v>
      </c>
      <c r="G11" s="699" t="s">
        <v>3147</v>
      </c>
      <c r="H11" s="699" t="s">
        <v>3148</v>
      </c>
      <c r="I11" s="711">
        <v>0.41</v>
      </c>
      <c r="J11" s="711">
        <v>100</v>
      </c>
      <c r="K11" s="712">
        <v>41</v>
      </c>
    </row>
    <row r="12" spans="1:11" ht="14.4" customHeight="1" x14ac:dyDescent="0.3">
      <c r="A12" s="695" t="s">
        <v>544</v>
      </c>
      <c r="B12" s="696" t="s">
        <v>1919</v>
      </c>
      <c r="C12" s="699" t="s">
        <v>549</v>
      </c>
      <c r="D12" s="720" t="s">
        <v>1920</v>
      </c>
      <c r="E12" s="699" t="s">
        <v>3839</v>
      </c>
      <c r="F12" s="720" t="s">
        <v>3840</v>
      </c>
      <c r="G12" s="699" t="s">
        <v>3149</v>
      </c>
      <c r="H12" s="699" t="s">
        <v>3150</v>
      </c>
      <c r="I12" s="711">
        <v>0.56999999999999995</v>
      </c>
      <c r="J12" s="711">
        <v>100</v>
      </c>
      <c r="K12" s="712">
        <v>57</v>
      </c>
    </row>
    <row r="13" spans="1:11" ht="14.4" customHeight="1" x14ac:dyDescent="0.3">
      <c r="A13" s="695" t="s">
        <v>544</v>
      </c>
      <c r="B13" s="696" t="s">
        <v>1919</v>
      </c>
      <c r="C13" s="699" t="s">
        <v>549</v>
      </c>
      <c r="D13" s="720" t="s">
        <v>1920</v>
      </c>
      <c r="E13" s="699" t="s">
        <v>3839</v>
      </c>
      <c r="F13" s="720" t="s">
        <v>3840</v>
      </c>
      <c r="G13" s="699" t="s">
        <v>3151</v>
      </c>
      <c r="H13" s="699" t="s">
        <v>3152</v>
      </c>
      <c r="I13" s="711">
        <v>1.58</v>
      </c>
      <c r="J13" s="711">
        <v>100</v>
      </c>
      <c r="K13" s="712">
        <v>158</v>
      </c>
    </row>
    <row r="14" spans="1:11" ht="14.4" customHeight="1" x14ac:dyDescent="0.3">
      <c r="A14" s="695" t="s">
        <v>544</v>
      </c>
      <c r="B14" s="696" t="s">
        <v>1919</v>
      </c>
      <c r="C14" s="699" t="s">
        <v>549</v>
      </c>
      <c r="D14" s="720" t="s">
        <v>1920</v>
      </c>
      <c r="E14" s="699" t="s">
        <v>3839</v>
      </c>
      <c r="F14" s="720" t="s">
        <v>3840</v>
      </c>
      <c r="G14" s="699" t="s">
        <v>3153</v>
      </c>
      <c r="H14" s="699" t="s">
        <v>3154</v>
      </c>
      <c r="I14" s="711">
        <v>5.13</v>
      </c>
      <c r="J14" s="711">
        <v>160</v>
      </c>
      <c r="K14" s="712">
        <v>820.8</v>
      </c>
    </row>
    <row r="15" spans="1:11" ht="14.4" customHeight="1" x14ac:dyDescent="0.3">
      <c r="A15" s="695" t="s">
        <v>544</v>
      </c>
      <c r="B15" s="696" t="s">
        <v>1919</v>
      </c>
      <c r="C15" s="699" t="s">
        <v>549</v>
      </c>
      <c r="D15" s="720" t="s">
        <v>1920</v>
      </c>
      <c r="E15" s="699" t="s">
        <v>3839</v>
      </c>
      <c r="F15" s="720" t="s">
        <v>3840</v>
      </c>
      <c r="G15" s="699" t="s">
        <v>3155</v>
      </c>
      <c r="H15" s="699" t="s">
        <v>3156</v>
      </c>
      <c r="I15" s="711">
        <v>17.98</v>
      </c>
      <c r="J15" s="711">
        <v>25</v>
      </c>
      <c r="K15" s="712">
        <v>449.5</v>
      </c>
    </row>
    <row r="16" spans="1:11" ht="14.4" customHeight="1" x14ac:dyDescent="0.3">
      <c r="A16" s="695" t="s">
        <v>544</v>
      </c>
      <c r="B16" s="696" t="s">
        <v>1919</v>
      </c>
      <c r="C16" s="699" t="s">
        <v>549</v>
      </c>
      <c r="D16" s="720" t="s">
        <v>1920</v>
      </c>
      <c r="E16" s="699" t="s">
        <v>3839</v>
      </c>
      <c r="F16" s="720" t="s">
        <v>3840</v>
      </c>
      <c r="G16" s="699" t="s">
        <v>3157</v>
      </c>
      <c r="H16" s="699" t="s">
        <v>3158</v>
      </c>
      <c r="I16" s="711">
        <v>12.1</v>
      </c>
      <c r="J16" s="711">
        <v>10</v>
      </c>
      <c r="K16" s="712">
        <v>121</v>
      </c>
    </row>
    <row r="17" spans="1:11" ht="14.4" customHeight="1" x14ac:dyDescent="0.3">
      <c r="A17" s="695" t="s">
        <v>544</v>
      </c>
      <c r="B17" s="696" t="s">
        <v>1919</v>
      </c>
      <c r="C17" s="699" t="s">
        <v>549</v>
      </c>
      <c r="D17" s="720" t="s">
        <v>1920</v>
      </c>
      <c r="E17" s="699" t="s">
        <v>3841</v>
      </c>
      <c r="F17" s="720" t="s">
        <v>3842</v>
      </c>
      <c r="G17" s="699" t="s">
        <v>3159</v>
      </c>
      <c r="H17" s="699" t="s">
        <v>3160</v>
      </c>
      <c r="I17" s="711">
        <v>180.44</v>
      </c>
      <c r="J17" s="711">
        <v>50</v>
      </c>
      <c r="K17" s="712">
        <v>9021.76</v>
      </c>
    </row>
    <row r="18" spans="1:11" ht="14.4" customHeight="1" x14ac:dyDescent="0.3">
      <c r="A18" s="695" t="s">
        <v>544</v>
      </c>
      <c r="B18" s="696" t="s">
        <v>1919</v>
      </c>
      <c r="C18" s="699" t="s">
        <v>549</v>
      </c>
      <c r="D18" s="720" t="s">
        <v>1920</v>
      </c>
      <c r="E18" s="699" t="s">
        <v>3841</v>
      </c>
      <c r="F18" s="720" t="s">
        <v>3842</v>
      </c>
      <c r="G18" s="699" t="s">
        <v>3161</v>
      </c>
      <c r="H18" s="699" t="s">
        <v>3162</v>
      </c>
      <c r="I18" s="711">
        <v>0.31</v>
      </c>
      <c r="J18" s="711">
        <v>100</v>
      </c>
      <c r="K18" s="712">
        <v>31</v>
      </c>
    </row>
    <row r="19" spans="1:11" ht="14.4" customHeight="1" x14ac:dyDescent="0.3">
      <c r="A19" s="695" t="s">
        <v>544</v>
      </c>
      <c r="B19" s="696" t="s">
        <v>1919</v>
      </c>
      <c r="C19" s="699" t="s">
        <v>549</v>
      </c>
      <c r="D19" s="720" t="s">
        <v>1920</v>
      </c>
      <c r="E19" s="699" t="s">
        <v>3843</v>
      </c>
      <c r="F19" s="720" t="s">
        <v>3844</v>
      </c>
      <c r="G19" s="699" t="s">
        <v>3163</v>
      </c>
      <c r="H19" s="699" t="s">
        <v>3164</v>
      </c>
      <c r="I19" s="711">
        <v>0.77666666666666673</v>
      </c>
      <c r="J19" s="711">
        <v>400</v>
      </c>
      <c r="K19" s="712">
        <v>310</v>
      </c>
    </row>
    <row r="20" spans="1:11" ht="14.4" customHeight="1" x14ac:dyDescent="0.3">
      <c r="A20" s="695" t="s">
        <v>544</v>
      </c>
      <c r="B20" s="696" t="s">
        <v>1919</v>
      </c>
      <c r="C20" s="699" t="s">
        <v>549</v>
      </c>
      <c r="D20" s="720" t="s">
        <v>1920</v>
      </c>
      <c r="E20" s="699" t="s">
        <v>3843</v>
      </c>
      <c r="F20" s="720" t="s">
        <v>3844</v>
      </c>
      <c r="G20" s="699" t="s">
        <v>3165</v>
      </c>
      <c r="H20" s="699" t="s">
        <v>3166</v>
      </c>
      <c r="I20" s="711">
        <v>0.77250000000000008</v>
      </c>
      <c r="J20" s="711">
        <v>500</v>
      </c>
      <c r="K20" s="712">
        <v>386</v>
      </c>
    </row>
    <row r="21" spans="1:11" ht="14.4" customHeight="1" x14ac:dyDescent="0.3">
      <c r="A21" s="695" t="s">
        <v>544</v>
      </c>
      <c r="B21" s="696" t="s">
        <v>1919</v>
      </c>
      <c r="C21" s="699" t="s">
        <v>554</v>
      </c>
      <c r="D21" s="720" t="s">
        <v>1921</v>
      </c>
      <c r="E21" s="699" t="s">
        <v>3837</v>
      </c>
      <c r="F21" s="720" t="s">
        <v>3838</v>
      </c>
      <c r="G21" s="699" t="s">
        <v>3167</v>
      </c>
      <c r="H21" s="699" t="s">
        <v>3168</v>
      </c>
      <c r="I21" s="711">
        <v>183.1</v>
      </c>
      <c r="J21" s="711">
        <v>1</v>
      </c>
      <c r="K21" s="712">
        <v>183.1</v>
      </c>
    </row>
    <row r="22" spans="1:11" ht="14.4" customHeight="1" x14ac:dyDescent="0.3">
      <c r="A22" s="695" t="s">
        <v>544</v>
      </c>
      <c r="B22" s="696" t="s">
        <v>1919</v>
      </c>
      <c r="C22" s="699" t="s">
        <v>554</v>
      </c>
      <c r="D22" s="720" t="s">
        <v>1921</v>
      </c>
      <c r="E22" s="699" t="s">
        <v>3837</v>
      </c>
      <c r="F22" s="720" t="s">
        <v>3838</v>
      </c>
      <c r="G22" s="699" t="s">
        <v>3169</v>
      </c>
      <c r="H22" s="699" t="s">
        <v>3170</v>
      </c>
      <c r="I22" s="711">
        <v>139.52000000000001</v>
      </c>
      <c r="J22" s="711">
        <v>20</v>
      </c>
      <c r="K22" s="712">
        <v>2790.33</v>
      </c>
    </row>
    <row r="23" spans="1:11" ht="14.4" customHeight="1" x14ac:dyDescent="0.3">
      <c r="A23" s="695" t="s">
        <v>544</v>
      </c>
      <c r="B23" s="696" t="s">
        <v>1919</v>
      </c>
      <c r="C23" s="699" t="s">
        <v>554</v>
      </c>
      <c r="D23" s="720" t="s">
        <v>1921</v>
      </c>
      <c r="E23" s="699" t="s">
        <v>3837</v>
      </c>
      <c r="F23" s="720" t="s">
        <v>3838</v>
      </c>
      <c r="G23" s="699" t="s">
        <v>3171</v>
      </c>
      <c r="H23" s="699" t="s">
        <v>3172</v>
      </c>
      <c r="I23" s="711">
        <v>1.8450000000000002</v>
      </c>
      <c r="J23" s="711">
        <v>60</v>
      </c>
      <c r="K23" s="712">
        <v>110.7</v>
      </c>
    </row>
    <row r="24" spans="1:11" ht="14.4" customHeight="1" x14ac:dyDescent="0.3">
      <c r="A24" s="695" t="s">
        <v>544</v>
      </c>
      <c r="B24" s="696" t="s">
        <v>1919</v>
      </c>
      <c r="C24" s="699" t="s">
        <v>554</v>
      </c>
      <c r="D24" s="720" t="s">
        <v>1921</v>
      </c>
      <c r="E24" s="699" t="s">
        <v>3837</v>
      </c>
      <c r="F24" s="720" t="s">
        <v>3838</v>
      </c>
      <c r="G24" s="699" t="s">
        <v>3173</v>
      </c>
      <c r="H24" s="699" t="s">
        <v>3174</v>
      </c>
      <c r="I24" s="711">
        <v>9.2899999999999991</v>
      </c>
      <c r="J24" s="711">
        <v>100</v>
      </c>
      <c r="K24" s="712">
        <v>929</v>
      </c>
    </row>
    <row r="25" spans="1:11" ht="14.4" customHeight="1" x14ac:dyDescent="0.3">
      <c r="A25" s="695" t="s">
        <v>544</v>
      </c>
      <c r="B25" s="696" t="s">
        <v>1919</v>
      </c>
      <c r="C25" s="699" t="s">
        <v>554</v>
      </c>
      <c r="D25" s="720" t="s">
        <v>1921</v>
      </c>
      <c r="E25" s="699" t="s">
        <v>3837</v>
      </c>
      <c r="F25" s="720" t="s">
        <v>3838</v>
      </c>
      <c r="G25" s="699" t="s">
        <v>3175</v>
      </c>
      <c r="H25" s="699" t="s">
        <v>3176</v>
      </c>
      <c r="I25" s="711">
        <v>14.050000000000002</v>
      </c>
      <c r="J25" s="711">
        <v>70</v>
      </c>
      <c r="K25" s="712">
        <v>983.5</v>
      </c>
    </row>
    <row r="26" spans="1:11" ht="14.4" customHeight="1" x14ac:dyDescent="0.3">
      <c r="A26" s="695" t="s">
        <v>544</v>
      </c>
      <c r="B26" s="696" t="s">
        <v>1919</v>
      </c>
      <c r="C26" s="699" t="s">
        <v>554</v>
      </c>
      <c r="D26" s="720" t="s">
        <v>1921</v>
      </c>
      <c r="E26" s="699" t="s">
        <v>3837</v>
      </c>
      <c r="F26" s="720" t="s">
        <v>3838</v>
      </c>
      <c r="G26" s="699" t="s">
        <v>3177</v>
      </c>
      <c r="H26" s="699" t="s">
        <v>3178</v>
      </c>
      <c r="I26" s="711">
        <v>14.215</v>
      </c>
      <c r="J26" s="711">
        <v>60</v>
      </c>
      <c r="K26" s="712">
        <v>852.90000000000009</v>
      </c>
    </row>
    <row r="27" spans="1:11" ht="14.4" customHeight="1" x14ac:dyDescent="0.3">
      <c r="A27" s="695" t="s">
        <v>544</v>
      </c>
      <c r="B27" s="696" t="s">
        <v>1919</v>
      </c>
      <c r="C27" s="699" t="s">
        <v>554</v>
      </c>
      <c r="D27" s="720" t="s">
        <v>1921</v>
      </c>
      <c r="E27" s="699" t="s">
        <v>3837</v>
      </c>
      <c r="F27" s="720" t="s">
        <v>3838</v>
      </c>
      <c r="G27" s="699" t="s">
        <v>3179</v>
      </c>
      <c r="H27" s="699" t="s">
        <v>3180</v>
      </c>
      <c r="I27" s="711">
        <v>2.9550000000000001</v>
      </c>
      <c r="J27" s="711">
        <v>60</v>
      </c>
      <c r="K27" s="712">
        <v>177.3</v>
      </c>
    </row>
    <row r="28" spans="1:11" ht="14.4" customHeight="1" x14ac:dyDescent="0.3">
      <c r="A28" s="695" t="s">
        <v>544</v>
      </c>
      <c r="B28" s="696" t="s">
        <v>1919</v>
      </c>
      <c r="C28" s="699" t="s">
        <v>554</v>
      </c>
      <c r="D28" s="720" t="s">
        <v>1921</v>
      </c>
      <c r="E28" s="699" t="s">
        <v>3837</v>
      </c>
      <c r="F28" s="720" t="s">
        <v>3838</v>
      </c>
      <c r="G28" s="699" t="s">
        <v>3181</v>
      </c>
      <c r="H28" s="699" t="s">
        <v>3182</v>
      </c>
      <c r="I28" s="711">
        <v>27.6875</v>
      </c>
      <c r="J28" s="711">
        <v>432</v>
      </c>
      <c r="K28" s="712">
        <v>12006.72</v>
      </c>
    </row>
    <row r="29" spans="1:11" ht="14.4" customHeight="1" x14ac:dyDescent="0.3">
      <c r="A29" s="695" t="s">
        <v>544</v>
      </c>
      <c r="B29" s="696" t="s">
        <v>1919</v>
      </c>
      <c r="C29" s="699" t="s">
        <v>554</v>
      </c>
      <c r="D29" s="720" t="s">
        <v>1921</v>
      </c>
      <c r="E29" s="699" t="s">
        <v>3837</v>
      </c>
      <c r="F29" s="720" t="s">
        <v>3838</v>
      </c>
      <c r="G29" s="699" t="s">
        <v>3183</v>
      </c>
      <c r="H29" s="699" t="s">
        <v>3184</v>
      </c>
      <c r="I29" s="711">
        <v>129.26</v>
      </c>
      <c r="J29" s="711">
        <v>10</v>
      </c>
      <c r="K29" s="712">
        <v>1292.5999999999999</v>
      </c>
    </row>
    <row r="30" spans="1:11" ht="14.4" customHeight="1" x14ac:dyDescent="0.3">
      <c r="A30" s="695" t="s">
        <v>544</v>
      </c>
      <c r="B30" s="696" t="s">
        <v>1919</v>
      </c>
      <c r="C30" s="699" t="s">
        <v>554</v>
      </c>
      <c r="D30" s="720" t="s">
        <v>1921</v>
      </c>
      <c r="E30" s="699" t="s">
        <v>3837</v>
      </c>
      <c r="F30" s="720" t="s">
        <v>3838</v>
      </c>
      <c r="G30" s="699" t="s">
        <v>3185</v>
      </c>
      <c r="H30" s="699" t="s">
        <v>3186</v>
      </c>
      <c r="I30" s="711">
        <v>86.38</v>
      </c>
      <c r="J30" s="711">
        <v>40</v>
      </c>
      <c r="K30" s="712">
        <v>3455.07</v>
      </c>
    </row>
    <row r="31" spans="1:11" ht="14.4" customHeight="1" x14ac:dyDescent="0.3">
      <c r="A31" s="695" t="s">
        <v>544</v>
      </c>
      <c r="B31" s="696" t="s">
        <v>1919</v>
      </c>
      <c r="C31" s="699" t="s">
        <v>554</v>
      </c>
      <c r="D31" s="720" t="s">
        <v>1921</v>
      </c>
      <c r="E31" s="699" t="s">
        <v>3837</v>
      </c>
      <c r="F31" s="720" t="s">
        <v>3838</v>
      </c>
      <c r="G31" s="699" t="s">
        <v>3187</v>
      </c>
      <c r="H31" s="699" t="s">
        <v>3188</v>
      </c>
      <c r="I31" s="711">
        <v>13.66</v>
      </c>
      <c r="J31" s="711">
        <v>20</v>
      </c>
      <c r="K31" s="712">
        <v>273.24</v>
      </c>
    </row>
    <row r="32" spans="1:11" ht="14.4" customHeight="1" x14ac:dyDescent="0.3">
      <c r="A32" s="695" t="s">
        <v>544</v>
      </c>
      <c r="B32" s="696" t="s">
        <v>1919</v>
      </c>
      <c r="C32" s="699" t="s">
        <v>554</v>
      </c>
      <c r="D32" s="720" t="s">
        <v>1921</v>
      </c>
      <c r="E32" s="699" t="s">
        <v>3837</v>
      </c>
      <c r="F32" s="720" t="s">
        <v>3838</v>
      </c>
      <c r="G32" s="699" t="s">
        <v>3189</v>
      </c>
      <c r="H32" s="699" t="s">
        <v>3190</v>
      </c>
      <c r="I32" s="711">
        <v>42.63</v>
      </c>
      <c r="J32" s="711">
        <v>54</v>
      </c>
      <c r="K32" s="712">
        <v>2302.02</v>
      </c>
    </row>
    <row r="33" spans="1:11" ht="14.4" customHeight="1" x14ac:dyDescent="0.3">
      <c r="A33" s="695" t="s">
        <v>544</v>
      </c>
      <c r="B33" s="696" t="s">
        <v>1919</v>
      </c>
      <c r="C33" s="699" t="s">
        <v>554</v>
      </c>
      <c r="D33" s="720" t="s">
        <v>1921</v>
      </c>
      <c r="E33" s="699" t="s">
        <v>3837</v>
      </c>
      <c r="F33" s="720" t="s">
        <v>3838</v>
      </c>
      <c r="G33" s="699" t="s">
        <v>3191</v>
      </c>
      <c r="H33" s="699" t="s">
        <v>3192</v>
      </c>
      <c r="I33" s="711">
        <v>233.79750000000001</v>
      </c>
      <c r="J33" s="711">
        <v>50</v>
      </c>
      <c r="K33" s="712">
        <v>11689.789999999999</v>
      </c>
    </row>
    <row r="34" spans="1:11" ht="14.4" customHeight="1" x14ac:dyDescent="0.3">
      <c r="A34" s="695" t="s">
        <v>544</v>
      </c>
      <c r="B34" s="696" t="s">
        <v>1919</v>
      </c>
      <c r="C34" s="699" t="s">
        <v>554</v>
      </c>
      <c r="D34" s="720" t="s">
        <v>1921</v>
      </c>
      <c r="E34" s="699" t="s">
        <v>3837</v>
      </c>
      <c r="F34" s="720" t="s">
        <v>3838</v>
      </c>
      <c r="G34" s="699" t="s">
        <v>3137</v>
      </c>
      <c r="H34" s="699" t="s">
        <v>3138</v>
      </c>
      <c r="I34" s="711">
        <v>25.56</v>
      </c>
      <c r="J34" s="711">
        <v>288</v>
      </c>
      <c r="K34" s="712">
        <v>7360.2600000000011</v>
      </c>
    </row>
    <row r="35" spans="1:11" ht="14.4" customHeight="1" x14ac:dyDescent="0.3">
      <c r="A35" s="695" t="s">
        <v>544</v>
      </c>
      <c r="B35" s="696" t="s">
        <v>1919</v>
      </c>
      <c r="C35" s="699" t="s">
        <v>554</v>
      </c>
      <c r="D35" s="720" t="s">
        <v>1921</v>
      </c>
      <c r="E35" s="699" t="s">
        <v>3837</v>
      </c>
      <c r="F35" s="720" t="s">
        <v>3838</v>
      </c>
      <c r="G35" s="699" t="s">
        <v>3193</v>
      </c>
      <c r="H35" s="699" t="s">
        <v>3194</v>
      </c>
      <c r="I35" s="711">
        <v>22.15</v>
      </c>
      <c r="J35" s="711">
        <v>375</v>
      </c>
      <c r="K35" s="712">
        <v>8306.25</v>
      </c>
    </row>
    <row r="36" spans="1:11" ht="14.4" customHeight="1" x14ac:dyDescent="0.3">
      <c r="A36" s="695" t="s">
        <v>544</v>
      </c>
      <c r="B36" s="696" t="s">
        <v>1919</v>
      </c>
      <c r="C36" s="699" t="s">
        <v>554</v>
      </c>
      <c r="D36" s="720" t="s">
        <v>1921</v>
      </c>
      <c r="E36" s="699" t="s">
        <v>3837</v>
      </c>
      <c r="F36" s="720" t="s">
        <v>3838</v>
      </c>
      <c r="G36" s="699" t="s">
        <v>3195</v>
      </c>
      <c r="H36" s="699" t="s">
        <v>3196</v>
      </c>
      <c r="I36" s="711">
        <v>30.177500000000002</v>
      </c>
      <c r="J36" s="711">
        <v>210</v>
      </c>
      <c r="K36" s="712">
        <v>6337.3</v>
      </c>
    </row>
    <row r="37" spans="1:11" ht="14.4" customHeight="1" x14ac:dyDescent="0.3">
      <c r="A37" s="695" t="s">
        <v>544</v>
      </c>
      <c r="B37" s="696" t="s">
        <v>1919</v>
      </c>
      <c r="C37" s="699" t="s">
        <v>554</v>
      </c>
      <c r="D37" s="720" t="s">
        <v>1921</v>
      </c>
      <c r="E37" s="699" t="s">
        <v>3837</v>
      </c>
      <c r="F37" s="720" t="s">
        <v>3838</v>
      </c>
      <c r="G37" s="699" t="s">
        <v>3197</v>
      </c>
      <c r="H37" s="699" t="s">
        <v>3198</v>
      </c>
      <c r="I37" s="711">
        <v>12.42</v>
      </c>
      <c r="J37" s="711">
        <v>660</v>
      </c>
      <c r="K37" s="712">
        <v>8197.2000000000007</v>
      </c>
    </row>
    <row r="38" spans="1:11" ht="14.4" customHeight="1" x14ac:dyDescent="0.3">
      <c r="A38" s="695" t="s">
        <v>544</v>
      </c>
      <c r="B38" s="696" t="s">
        <v>1919</v>
      </c>
      <c r="C38" s="699" t="s">
        <v>554</v>
      </c>
      <c r="D38" s="720" t="s">
        <v>1921</v>
      </c>
      <c r="E38" s="699" t="s">
        <v>3837</v>
      </c>
      <c r="F38" s="720" t="s">
        <v>3838</v>
      </c>
      <c r="G38" s="699" t="s">
        <v>3199</v>
      </c>
      <c r="H38" s="699" t="s">
        <v>3200</v>
      </c>
      <c r="I38" s="711">
        <v>1.38</v>
      </c>
      <c r="J38" s="711">
        <v>100</v>
      </c>
      <c r="K38" s="712">
        <v>138</v>
      </c>
    </row>
    <row r="39" spans="1:11" ht="14.4" customHeight="1" x14ac:dyDescent="0.3">
      <c r="A39" s="695" t="s">
        <v>544</v>
      </c>
      <c r="B39" s="696" t="s">
        <v>1919</v>
      </c>
      <c r="C39" s="699" t="s">
        <v>554</v>
      </c>
      <c r="D39" s="720" t="s">
        <v>1921</v>
      </c>
      <c r="E39" s="699" t="s">
        <v>3837</v>
      </c>
      <c r="F39" s="720" t="s">
        <v>3838</v>
      </c>
      <c r="G39" s="699" t="s">
        <v>3201</v>
      </c>
      <c r="H39" s="699" t="s">
        <v>3202</v>
      </c>
      <c r="I39" s="711">
        <v>8.1775000000000002</v>
      </c>
      <c r="J39" s="711">
        <v>1100</v>
      </c>
      <c r="K39" s="712">
        <v>8995</v>
      </c>
    </row>
    <row r="40" spans="1:11" ht="14.4" customHeight="1" x14ac:dyDescent="0.3">
      <c r="A40" s="695" t="s">
        <v>544</v>
      </c>
      <c r="B40" s="696" t="s">
        <v>1919</v>
      </c>
      <c r="C40" s="699" t="s">
        <v>554</v>
      </c>
      <c r="D40" s="720" t="s">
        <v>1921</v>
      </c>
      <c r="E40" s="699" t="s">
        <v>3837</v>
      </c>
      <c r="F40" s="720" t="s">
        <v>3838</v>
      </c>
      <c r="G40" s="699" t="s">
        <v>3203</v>
      </c>
      <c r="H40" s="699" t="s">
        <v>3204</v>
      </c>
      <c r="I40" s="711">
        <v>12.020000000000001</v>
      </c>
      <c r="J40" s="711">
        <v>288</v>
      </c>
      <c r="K40" s="712">
        <v>3462.8999999999996</v>
      </c>
    </row>
    <row r="41" spans="1:11" ht="14.4" customHeight="1" x14ac:dyDescent="0.3">
      <c r="A41" s="695" t="s">
        <v>544</v>
      </c>
      <c r="B41" s="696" t="s">
        <v>1919</v>
      </c>
      <c r="C41" s="699" t="s">
        <v>554</v>
      </c>
      <c r="D41" s="720" t="s">
        <v>1921</v>
      </c>
      <c r="E41" s="699" t="s">
        <v>3837</v>
      </c>
      <c r="F41" s="720" t="s">
        <v>3838</v>
      </c>
      <c r="G41" s="699" t="s">
        <v>3205</v>
      </c>
      <c r="H41" s="699" t="s">
        <v>3206</v>
      </c>
      <c r="I41" s="711">
        <v>0.48</v>
      </c>
      <c r="J41" s="711">
        <v>8000</v>
      </c>
      <c r="K41" s="712">
        <v>3872</v>
      </c>
    </row>
    <row r="42" spans="1:11" ht="14.4" customHeight="1" x14ac:dyDescent="0.3">
      <c r="A42" s="695" t="s">
        <v>544</v>
      </c>
      <c r="B42" s="696" t="s">
        <v>1919</v>
      </c>
      <c r="C42" s="699" t="s">
        <v>554</v>
      </c>
      <c r="D42" s="720" t="s">
        <v>1921</v>
      </c>
      <c r="E42" s="699" t="s">
        <v>3837</v>
      </c>
      <c r="F42" s="720" t="s">
        <v>3838</v>
      </c>
      <c r="G42" s="699" t="s">
        <v>3139</v>
      </c>
      <c r="H42" s="699" t="s">
        <v>3140</v>
      </c>
      <c r="I42" s="711">
        <v>0.6</v>
      </c>
      <c r="J42" s="711">
        <v>16500</v>
      </c>
      <c r="K42" s="712">
        <v>9900</v>
      </c>
    </row>
    <row r="43" spans="1:11" ht="14.4" customHeight="1" x14ac:dyDescent="0.3">
      <c r="A43" s="695" t="s">
        <v>544</v>
      </c>
      <c r="B43" s="696" t="s">
        <v>1919</v>
      </c>
      <c r="C43" s="699" t="s">
        <v>554</v>
      </c>
      <c r="D43" s="720" t="s">
        <v>1921</v>
      </c>
      <c r="E43" s="699" t="s">
        <v>3837</v>
      </c>
      <c r="F43" s="720" t="s">
        <v>3838</v>
      </c>
      <c r="G43" s="699" t="s">
        <v>3207</v>
      </c>
      <c r="H43" s="699" t="s">
        <v>3208</v>
      </c>
      <c r="I43" s="711">
        <v>3.26</v>
      </c>
      <c r="J43" s="711">
        <v>100</v>
      </c>
      <c r="K43" s="712">
        <v>326</v>
      </c>
    </row>
    <row r="44" spans="1:11" ht="14.4" customHeight="1" x14ac:dyDescent="0.3">
      <c r="A44" s="695" t="s">
        <v>544</v>
      </c>
      <c r="B44" s="696" t="s">
        <v>1919</v>
      </c>
      <c r="C44" s="699" t="s">
        <v>554</v>
      </c>
      <c r="D44" s="720" t="s">
        <v>1921</v>
      </c>
      <c r="E44" s="699" t="s">
        <v>3837</v>
      </c>
      <c r="F44" s="720" t="s">
        <v>3838</v>
      </c>
      <c r="G44" s="699" t="s">
        <v>3209</v>
      </c>
      <c r="H44" s="699" t="s">
        <v>3210</v>
      </c>
      <c r="I44" s="711">
        <v>3.94</v>
      </c>
      <c r="J44" s="711">
        <v>1500</v>
      </c>
      <c r="K44" s="712">
        <v>5912.3</v>
      </c>
    </row>
    <row r="45" spans="1:11" ht="14.4" customHeight="1" x14ac:dyDescent="0.3">
      <c r="A45" s="695" t="s">
        <v>544</v>
      </c>
      <c r="B45" s="696" t="s">
        <v>1919</v>
      </c>
      <c r="C45" s="699" t="s">
        <v>554</v>
      </c>
      <c r="D45" s="720" t="s">
        <v>1921</v>
      </c>
      <c r="E45" s="699" t="s">
        <v>3837</v>
      </c>
      <c r="F45" s="720" t="s">
        <v>3838</v>
      </c>
      <c r="G45" s="699" t="s">
        <v>3211</v>
      </c>
      <c r="H45" s="699" t="s">
        <v>3212</v>
      </c>
      <c r="I45" s="711">
        <v>66.234999999999999</v>
      </c>
      <c r="J45" s="711">
        <v>120</v>
      </c>
      <c r="K45" s="712">
        <v>7948.4</v>
      </c>
    </row>
    <row r="46" spans="1:11" ht="14.4" customHeight="1" x14ac:dyDescent="0.3">
      <c r="A46" s="695" t="s">
        <v>544</v>
      </c>
      <c r="B46" s="696" t="s">
        <v>1919</v>
      </c>
      <c r="C46" s="699" t="s">
        <v>554</v>
      </c>
      <c r="D46" s="720" t="s">
        <v>1921</v>
      </c>
      <c r="E46" s="699" t="s">
        <v>3837</v>
      </c>
      <c r="F46" s="720" t="s">
        <v>3838</v>
      </c>
      <c r="G46" s="699" t="s">
        <v>3213</v>
      </c>
      <c r="H46" s="699" t="s">
        <v>3214</v>
      </c>
      <c r="I46" s="711">
        <v>8.58</v>
      </c>
      <c r="J46" s="711">
        <v>226</v>
      </c>
      <c r="K46" s="712">
        <v>1939.08</v>
      </c>
    </row>
    <row r="47" spans="1:11" ht="14.4" customHeight="1" x14ac:dyDescent="0.3">
      <c r="A47" s="695" t="s">
        <v>544</v>
      </c>
      <c r="B47" s="696" t="s">
        <v>1919</v>
      </c>
      <c r="C47" s="699" t="s">
        <v>554</v>
      </c>
      <c r="D47" s="720" t="s">
        <v>1921</v>
      </c>
      <c r="E47" s="699" t="s">
        <v>3837</v>
      </c>
      <c r="F47" s="720" t="s">
        <v>3838</v>
      </c>
      <c r="G47" s="699" t="s">
        <v>3215</v>
      </c>
      <c r="H47" s="699" t="s">
        <v>3216</v>
      </c>
      <c r="I47" s="711">
        <v>29.01</v>
      </c>
      <c r="J47" s="711">
        <v>4</v>
      </c>
      <c r="K47" s="712">
        <v>116.04</v>
      </c>
    </row>
    <row r="48" spans="1:11" ht="14.4" customHeight="1" x14ac:dyDescent="0.3">
      <c r="A48" s="695" t="s">
        <v>544</v>
      </c>
      <c r="B48" s="696" t="s">
        <v>1919</v>
      </c>
      <c r="C48" s="699" t="s">
        <v>554</v>
      </c>
      <c r="D48" s="720" t="s">
        <v>1921</v>
      </c>
      <c r="E48" s="699" t="s">
        <v>3837</v>
      </c>
      <c r="F48" s="720" t="s">
        <v>3838</v>
      </c>
      <c r="G48" s="699" t="s">
        <v>3217</v>
      </c>
      <c r="H48" s="699" t="s">
        <v>3218</v>
      </c>
      <c r="I48" s="711">
        <v>159.55000000000001</v>
      </c>
      <c r="J48" s="711">
        <v>10</v>
      </c>
      <c r="K48" s="712">
        <v>1595.51</v>
      </c>
    </row>
    <row r="49" spans="1:11" ht="14.4" customHeight="1" x14ac:dyDescent="0.3">
      <c r="A49" s="695" t="s">
        <v>544</v>
      </c>
      <c r="B49" s="696" t="s">
        <v>1919</v>
      </c>
      <c r="C49" s="699" t="s">
        <v>554</v>
      </c>
      <c r="D49" s="720" t="s">
        <v>1921</v>
      </c>
      <c r="E49" s="699" t="s">
        <v>3837</v>
      </c>
      <c r="F49" s="720" t="s">
        <v>3838</v>
      </c>
      <c r="G49" s="699" t="s">
        <v>3219</v>
      </c>
      <c r="H49" s="699" t="s">
        <v>3220</v>
      </c>
      <c r="I49" s="711">
        <v>10.083333333333334</v>
      </c>
      <c r="J49" s="711">
        <v>400</v>
      </c>
      <c r="K49" s="712">
        <v>4003</v>
      </c>
    </row>
    <row r="50" spans="1:11" ht="14.4" customHeight="1" x14ac:dyDescent="0.3">
      <c r="A50" s="695" t="s">
        <v>544</v>
      </c>
      <c r="B50" s="696" t="s">
        <v>1919</v>
      </c>
      <c r="C50" s="699" t="s">
        <v>554</v>
      </c>
      <c r="D50" s="720" t="s">
        <v>1921</v>
      </c>
      <c r="E50" s="699" t="s">
        <v>3837</v>
      </c>
      <c r="F50" s="720" t="s">
        <v>3838</v>
      </c>
      <c r="G50" s="699" t="s">
        <v>3221</v>
      </c>
      <c r="H50" s="699" t="s">
        <v>3222</v>
      </c>
      <c r="I50" s="711">
        <v>1.26</v>
      </c>
      <c r="J50" s="711">
        <v>10600</v>
      </c>
      <c r="K50" s="712">
        <v>13342</v>
      </c>
    </row>
    <row r="51" spans="1:11" ht="14.4" customHeight="1" x14ac:dyDescent="0.3">
      <c r="A51" s="695" t="s">
        <v>544</v>
      </c>
      <c r="B51" s="696" t="s">
        <v>1919</v>
      </c>
      <c r="C51" s="699" t="s">
        <v>554</v>
      </c>
      <c r="D51" s="720" t="s">
        <v>1921</v>
      </c>
      <c r="E51" s="699" t="s">
        <v>3837</v>
      </c>
      <c r="F51" s="720" t="s">
        <v>3838</v>
      </c>
      <c r="G51" s="699" t="s">
        <v>3223</v>
      </c>
      <c r="H51" s="699" t="s">
        <v>3224</v>
      </c>
      <c r="I51" s="711">
        <v>283.02</v>
      </c>
      <c r="J51" s="711">
        <v>5</v>
      </c>
      <c r="K51" s="712">
        <v>1415.08</v>
      </c>
    </row>
    <row r="52" spans="1:11" ht="14.4" customHeight="1" x14ac:dyDescent="0.3">
      <c r="A52" s="695" t="s">
        <v>544</v>
      </c>
      <c r="B52" s="696" t="s">
        <v>1919</v>
      </c>
      <c r="C52" s="699" t="s">
        <v>554</v>
      </c>
      <c r="D52" s="720" t="s">
        <v>1921</v>
      </c>
      <c r="E52" s="699" t="s">
        <v>3837</v>
      </c>
      <c r="F52" s="720" t="s">
        <v>3838</v>
      </c>
      <c r="G52" s="699" t="s">
        <v>3225</v>
      </c>
      <c r="H52" s="699" t="s">
        <v>3226</v>
      </c>
      <c r="I52" s="711">
        <v>0.9275000000000001</v>
      </c>
      <c r="J52" s="711">
        <v>17000</v>
      </c>
      <c r="K52" s="712">
        <v>15770</v>
      </c>
    </row>
    <row r="53" spans="1:11" ht="14.4" customHeight="1" x14ac:dyDescent="0.3">
      <c r="A53" s="695" t="s">
        <v>544</v>
      </c>
      <c r="B53" s="696" t="s">
        <v>1919</v>
      </c>
      <c r="C53" s="699" t="s">
        <v>554</v>
      </c>
      <c r="D53" s="720" t="s">
        <v>1921</v>
      </c>
      <c r="E53" s="699" t="s">
        <v>3837</v>
      </c>
      <c r="F53" s="720" t="s">
        <v>3838</v>
      </c>
      <c r="G53" s="699" t="s">
        <v>3227</v>
      </c>
      <c r="H53" s="699" t="s">
        <v>3228</v>
      </c>
      <c r="I53" s="711">
        <v>259.89999999999998</v>
      </c>
      <c r="J53" s="711">
        <v>2</v>
      </c>
      <c r="K53" s="712">
        <v>519.79999999999995</v>
      </c>
    </row>
    <row r="54" spans="1:11" ht="14.4" customHeight="1" x14ac:dyDescent="0.3">
      <c r="A54" s="695" t="s">
        <v>544</v>
      </c>
      <c r="B54" s="696" t="s">
        <v>1919</v>
      </c>
      <c r="C54" s="699" t="s">
        <v>554</v>
      </c>
      <c r="D54" s="720" t="s">
        <v>1921</v>
      </c>
      <c r="E54" s="699" t="s">
        <v>3837</v>
      </c>
      <c r="F54" s="720" t="s">
        <v>3838</v>
      </c>
      <c r="G54" s="699" t="s">
        <v>3229</v>
      </c>
      <c r="H54" s="699" t="s">
        <v>3230</v>
      </c>
      <c r="I54" s="711">
        <v>122.07</v>
      </c>
      <c r="J54" s="711">
        <v>10</v>
      </c>
      <c r="K54" s="712">
        <v>1220.73</v>
      </c>
    </row>
    <row r="55" spans="1:11" ht="14.4" customHeight="1" x14ac:dyDescent="0.3">
      <c r="A55" s="695" t="s">
        <v>544</v>
      </c>
      <c r="B55" s="696" t="s">
        <v>1919</v>
      </c>
      <c r="C55" s="699" t="s">
        <v>554</v>
      </c>
      <c r="D55" s="720" t="s">
        <v>1921</v>
      </c>
      <c r="E55" s="699" t="s">
        <v>3837</v>
      </c>
      <c r="F55" s="720" t="s">
        <v>3838</v>
      </c>
      <c r="G55" s="699" t="s">
        <v>3231</v>
      </c>
      <c r="H55" s="699" t="s">
        <v>3232</v>
      </c>
      <c r="I55" s="711">
        <v>124.41</v>
      </c>
      <c r="J55" s="711">
        <v>5</v>
      </c>
      <c r="K55" s="712">
        <v>622.04</v>
      </c>
    </row>
    <row r="56" spans="1:11" ht="14.4" customHeight="1" x14ac:dyDescent="0.3">
      <c r="A56" s="695" t="s">
        <v>544</v>
      </c>
      <c r="B56" s="696" t="s">
        <v>1919</v>
      </c>
      <c r="C56" s="699" t="s">
        <v>554</v>
      </c>
      <c r="D56" s="720" t="s">
        <v>1921</v>
      </c>
      <c r="E56" s="699" t="s">
        <v>3837</v>
      </c>
      <c r="F56" s="720" t="s">
        <v>3838</v>
      </c>
      <c r="G56" s="699" t="s">
        <v>3233</v>
      </c>
      <c r="H56" s="699" t="s">
        <v>3234</v>
      </c>
      <c r="I56" s="711">
        <v>7.4950000000000001</v>
      </c>
      <c r="J56" s="711">
        <v>144</v>
      </c>
      <c r="K56" s="712">
        <v>1079.04</v>
      </c>
    </row>
    <row r="57" spans="1:11" ht="14.4" customHeight="1" x14ac:dyDescent="0.3">
      <c r="A57" s="695" t="s">
        <v>544</v>
      </c>
      <c r="B57" s="696" t="s">
        <v>1919</v>
      </c>
      <c r="C57" s="699" t="s">
        <v>554</v>
      </c>
      <c r="D57" s="720" t="s">
        <v>1921</v>
      </c>
      <c r="E57" s="699" t="s">
        <v>3837</v>
      </c>
      <c r="F57" s="720" t="s">
        <v>3838</v>
      </c>
      <c r="G57" s="699" t="s">
        <v>3235</v>
      </c>
      <c r="H57" s="699" t="s">
        <v>3236</v>
      </c>
      <c r="I57" s="711">
        <v>0.86</v>
      </c>
      <c r="J57" s="711">
        <v>500</v>
      </c>
      <c r="K57" s="712">
        <v>430</v>
      </c>
    </row>
    <row r="58" spans="1:11" ht="14.4" customHeight="1" x14ac:dyDescent="0.3">
      <c r="A58" s="695" t="s">
        <v>544</v>
      </c>
      <c r="B58" s="696" t="s">
        <v>1919</v>
      </c>
      <c r="C58" s="699" t="s">
        <v>554</v>
      </c>
      <c r="D58" s="720" t="s">
        <v>1921</v>
      </c>
      <c r="E58" s="699" t="s">
        <v>3837</v>
      </c>
      <c r="F58" s="720" t="s">
        <v>3838</v>
      </c>
      <c r="G58" s="699" t="s">
        <v>3237</v>
      </c>
      <c r="H58" s="699" t="s">
        <v>3238</v>
      </c>
      <c r="I58" s="711">
        <v>1.5150000000000001</v>
      </c>
      <c r="J58" s="711">
        <v>400</v>
      </c>
      <c r="K58" s="712">
        <v>606</v>
      </c>
    </row>
    <row r="59" spans="1:11" ht="14.4" customHeight="1" x14ac:dyDescent="0.3">
      <c r="A59" s="695" t="s">
        <v>544</v>
      </c>
      <c r="B59" s="696" t="s">
        <v>1919</v>
      </c>
      <c r="C59" s="699" t="s">
        <v>554</v>
      </c>
      <c r="D59" s="720" t="s">
        <v>1921</v>
      </c>
      <c r="E59" s="699" t="s">
        <v>3837</v>
      </c>
      <c r="F59" s="720" t="s">
        <v>3838</v>
      </c>
      <c r="G59" s="699" t="s">
        <v>3239</v>
      </c>
      <c r="H59" s="699" t="s">
        <v>3240</v>
      </c>
      <c r="I59" s="711">
        <v>1253.31</v>
      </c>
      <c r="J59" s="711">
        <v>1</v>
      </c>
      <c r="K59" s="712">
        <v>1253.31</v>
      </c>
    </row>
    <row r="60" spans="1:11" ht="14.4" customHeight="1" x14ac:dyDescent="0.3">
      <c r="A60" s="695" t="s">
        <v>544</v>
      </c>
      <c r="B60" s="696" t="s">
        <v>1919</v>
      </c>
      <c r="C60" s="699" t="s">
        <v>554</v>
      </c>
      <c r="D60" s="720" t="s">
        <v>1921</v>
      </c>
      <c r="E60" s="699" t="s">
        <v>3837</v>
      </c>
      <c r="F60" s="720" t="s">
        <v>3838</v>
      </c>
      <c r="G60" s="699" t="s">
        <v>3241</v>
      </c>
      <c r="H60" s="699" t="s">
        <v>3242</v>
      </c>
      <c r="I60" s="711">
        <v>89.64</v>
      </c>
      <c r="J60" s="711">
        <v>15</v>
      </c>
      <c r="K60" s="712">
        <v>1344.54</v>
      </c>
    </row>
    <row r="61" spans="1:11" ht="14.4" customHeight="1" x14ac:dyDescent="0.3">
      <c r="A61" s="695" t="s">
        <v>544</v>
      </c>
      <c r="B61" s="696" t="s">
        <v>1919</v>
      </c>
      <c r="C61" s="699" t="s">
        <v>554</v>
      </c>
      <c r="D61" s="720" t="s">
        <v>1921</v>
      </c>
      <c r="E61" s="699" t="s">
        <v>3837</v>
      </c>
      <c r="F61" s="720" t="s">
        <v>3838</v>
      </c>
      <c r="G61" s="699" t="s">
        <v>3243</v>
      </c>
      <c r="H61" s="699" t="s">
        <v>3244</v>
      </c>
      <c r="I61" s="711">
        <v>58.62</v>
      </c>
      <c r="J61" s="711">
        <v>50</v>
      </c>
      <c r="K61" s="712">
        <v>2930.8</v>
      </c>
    </row>
    <row r="62" spans="1:11" ht="14.4" customHeight="1" x14ac:dyDescent="0.3">
      <c r="A62" s="695" t="s">
        <v>544</v>
      </c>
      <c r="B62" s="696" t="s">
        <v>1919</v>
      </c>
      <c r="C62" s="699" t="s">
        <v>554</v>
      </c>
      <c r="D62" s="720" t="s">
        <v>1921</v>
      </c>
      <c r="E62" s="699" t="s">
        <v>3837</v>
      </c>
      <c r="F62" s="720" t="s">
        <v>3838</v>
      </c>
      <c r="G62" s="699" t="s">
        <v>3245</v>
      </c>
      <c r="H62" s="699" t="s">
        <v>3246</v>
      </c>
      <c r="I62" s="711">
        <v>0.31</v>
      </c>
      <c r="J62" s="711">
        <v>100</v>
      </c>
      <c r="K62" s="712">
        <v>31</v>
      </c>
    </row>
    <row r="63" spans="1:11" ht="14.4" customHeight="1" x14ac:dyDescent="0.3">
      <c r="A63" s="695" t="s">
        <v>544</v>
      </c>
      <c r="B63" s="696" t="s">
        <v>1919</v>
      </c>
      <c r="C63" s="699" t="s">
        <v>554</v>
      </c>
      <c r="D63" s="720" t="s">
        <v>1921</v>
      </c>
      <c r="E63" s="699" t="s">
        <v>3837</v>
      </c>
      <c r="F63" s="720" t="s">
        <v>3838</v>
      </c>
      <c r="G63" s="699" t="s">
        <v>3247</v>
      </c>
      <c r="H63" s="699" t="s">
        <v>3248</v>
      </c>
      <c r="I63" s="711">
        <v>1009.9</v>
      </c>
      <c r="J63" s="711">
        <v>3</v>
      </c>
      <c r="K63" s="712">
        <v>3029.71</v>
      </c>
    </row>
    <row r="64" spans="1:11" ht="14.4" customHeight="1" x14ac:dyDescent="0.3">
      <c r="A64" s="695" t="s">
        <v>544</v>
      </c>
      <c r="B64" s="696" t="s">
        <v>1919</v>
      </c>
      <c r="C64" s="699" t="s">
        <v>554</v>
      </c>
      <c r="D64" s="720" t="s">
        <v>1921</v>
      </c>
      <c r="E64" s="699" t="s">
        <v>3837</v>
      </c>
      <c r="F64" s="720" t="s">
        <v>3838</v>
      </c>
      <c r="G64" s="699" t="s">
        <v>3249</v>
      </c>
      <c r="H64" s="699" t="s">
        <v>3250</v>
      </c>
      <c r="I64" s="711">
        <v>694.3</v>
      </c>
      <c r="J64" s="711">
        <v>1</v>
      </c>
      <c r="K64" s="712">
        <v>694.3</v>
      </c>
    </row>
    <row r="65" spans="1:11" ht="14.4" customHeight="1" x14ac:dyDescent="0.3">
      <c r="A65" s="695" t="s">
        <v>544</v>
      </c>
      <c r="B65" s="696" t="s">
        <v>1919</v>
      </c>
      <c r="C65" s="699" t="s">
        <v>554</v>
      </c>
      <c r="D65" s="720" t="s">
        <v>1921</v>
      </c>
      <c r="E65" s="699" t="s">
        <v>3837</v>
      </c>
      <c r="F65" s="720" t="s">
        <v>3838</v>
      </c>
      <c r="G65" s="699" t="s">
        <v>3251</v>
      </c>
      <c r="H65" s="699" t="s">
        <v>3252</v>
      </c>
      <c r="I65" s="711">
        <v>1141.6300000000001</v>
      </c>
      <c r="J65" s="711">
        <v>2</v>
      </c>
      <c r="K65" s="712">
        <v>2283.27</v>
      </c>
    </row>
    <row r="66" spans="1:11" ht="14.4" customHeight="1" x14ac:dyDescent="0.3">
      <c r="A66" s="695" t="s">
        <v>544</v>
      </c>
      <c r="B66" s="696" t="s">
        <v>1919</v>
      </c>
      <c r="C66" s="699" t="s">
        <v>554</v>
      </c>
      <c r="D66" s="720" t="s">
        <v>1921</v>
      </c>
      <c r="E66" s="699" t="s">
        <v>3837</v>
      </c>
      <c r="F66" s="720" t="s">
        <v>3838</v>
      </c>
      <c r="G66" s="699" t="s">
        <v>3253</v>
      </c>
      <c r="H66" s="699" t="s">
        <v>3254</v>
      </c>
      <c r="I66" s="711">
        <v>5.27</v>
      </c>
      <c r="J66" s="711">
        <v>210</v>
      </c>
      <c r="K66" s="712">
        <v>1106.7</v>
      </c>
    </row>
    <row r="67" spans="1:11" ht="14.4" customHeight="1" x14ac:dyDescent="0.3">
      <c r="A67" s="695" t="s">
        <v>544</v>
      </c>
      <c r="B67" s="696" t="s">
        <v>1919</v>
      </c>
      <c r="C67" s="699" t="s">
        <v>554</v>
      </c>
      <c r="D67" s="720" t="s">
        <v>1921</v>
      </c>
      <c r="E67" s="699" t="s">
        <v>3837</v>
      </c>
      <c r="F67" s="720" t="s">
        <v>3838</v>
      </c>
      <c r="G67" s="699" t="s">
        <v>3255</v>
      </c>
      <c r="H67" s="699" t="s">
        <v>3256</v>
      </c>
      <c r="I67" s="711">
        <v>380.88</v>
      </c>
      <c r="J67" s="711">
        <v>10</v>
      </c>
      <c r="K67" s="712">
        <v>3808.8</v>
      </c>
    </row>
    <row r="68" spans="1:11" ht="14.4" customHeight="1" x14ac:dyDescent="0.3">
      <c r="A68" s="695" t="s">
        <v>544</v>
      </c>
      <c r="B68" s="696" t="s">
        <v>1919</v>
      </c>
      <c r="C68" s="699" t="s">
        <v>554</v>
      </c>
      <c r="D68" s="720" t="s">
        <v>1921</v>
      </c>
      <c r="E68" s="699" t="s">
        <v>3837</v>
      </c>
      <c r="F68" s="720" t="s">
        <v>3838</v>
      </c>
      <c r="G68" s="699" t="s">
        <v>3257</v>
      </c>
      <c r="H68" s="699" t="s">
        <v>3258</v>
      </c>
      <c r="I68" s="711">
        <v>129.94999999999999</v>
      </c>
      <c r="J68" s="711">
        <v>10</v>
      </c>
      <c r="K68" s="712">
        <v>1299.5</v>
      </c>
    </row>
    <row r="69" spans="1:11" ht="14.4" customHeight="1" x14ac:dyDescent="0.3">
      <c r="A69" s="695" t="s">
        <v>544</v>
      </c>
      <c r="B69" s="696" t="s">
        <v>1919</v>
      </c>
      <c r="C69" s="699" t="s">
        <v>554</v>
      </c>
      <c r="D69" s="720" t="s">
        <v>1921</v>
      </c>
      <c r="E69" s="699" t="s">
        <v>3837</v>
      </c>
      <c r="F69" s="720" t="s">
        <v>3838</v>
      </c>
      <c r="G69" s="699" t="s">
        <v>3259</v>
      </c>
      <c r="H69" s="699" t="s">
        <v>3260</v>
      </c>
      <c r="I69" s="711">
        <v>14.49</v>
      </c>
      <c r="J69" s="711">
        <v>40</v>
      </c>
      <c r="K69" s="712">
        <v>579.6</v>
      </c>
    </row>
    <row r="70" spans="1:11" ht="14.4" customHeight="1" x14ac:dyDescent="0.3">
      <c r="A70" s="695" t="s">
        <v>544</v>
      </c>
      <c r="B70" s="696" t="s">
        <v>1919</v>
      </c>
      <c r="C70" s="699" t="s">
        <v>554</v>
      </c>
      <c r="D70" s="720" t="s">
        <v>1921</v>
      </c>
      <c r="E70" s="699" t="s">
        <v>3839</v>
      </c>
      <c r="F70" s="720" t="s">
        <v>3840</v>
      </c>
      <c r="G70" s="699" t="s">
        <v>3261</v>
      </c>
      <c r="H70" s="699" t="s">
        <v>3262</v>
      </c>
      <c r="I70" s="711">
        <v>229.9</v>
      </c>
      <c r="J70" s="711">
        <v>220</v>
      </c>
      <c r="K70" s="712">
        <v>50578</v>
      </c>
    </row>
    <row r="71" spans="1:11" ht="14.4" customHeight="1" x14ac:dyDescent="0.3">
      <c r="A71" s="695" t="s">
        <v>544</v>
      </c>
      <c r="B71" s="696" t="s">
        <v>1919</v>
      </c>
      <c r="C71" s="699" t="s">
        <v>554</v>
      </c>
      <c r="D71" s="720" t="s">
        <v>1921</v>
      </c>
      <c r="E71" s="699" t="s">
        <v>3839</v>
      </c>
      <c r="F71" s="720" t="s">
        <v>3840</v>
      </c>
      <c r="G71" s="699" t="s">
        <v>3263</v>
      </c>
      <c r="H71" s="699" t="s">
        <v>3264</v>
      </c>
      <c r="I71" s="711">
        <v>268.62</v>
      </c>
      <c r="J71" s="711">
        <v>120</v>
      </c>
      <c r="K71" s="712">
        <v>32234.400000000001</v>
      </c>
    </row>
    <row r="72" spans="1:11" ht="14.4" customHeight="1" x14ac:dyDescent="0.3">
      <c r="A72" s="695" t="s">
        <v>544</v>
      </c>
      <c r="B72" s="696" t="s">
        <v>1919</v>
      </c>
      <c r="C72" s="699" t="s">
        <v>554</v>
      </c>
      <c r="D72" s="720" t="s">
        <v>1921</v>
      </c>
      <c r="E72" s="699" t="s">
        <v>3839</v>
      </c>
      <c r="F72" s="720" t="s">
        <v>3840</v>
      </c>
      <c r="G72" s="699" t="s">
        <v>3265</v>
      </c>
      <c r="H72" s="699" t="s">
        <v>3266</v>
      </c>
      <c r="I72" s="711">
        <v>58.37</v>
      </c>
      <c r="J72" s="711">
        <v>450</v>
      </c>
      <c r="K72" s="712">
        <v>26266.5</v>
      </c>
    </row>
    <row r="73" spans="1:11" ht="14.4" customHeight="1" x14ac:dyDescent="0.3">
      <c r="A73" s="695" t="s">
        <v>544</v>
      </c>
      <c r="B73" s="696" t="s">
        <v>1919</v>
      </c>
      <c r="C73" s="699" t="s">
        <v>554</v>
      </c>
      <c r="D73" s="720" t="s">
        <v>1921</v>
      </c>
      <c r="E73" s="699" t="s">
        <v>3839</v>
      </c>
      <c r="F73" s="720" t="s">
        <v>3840</v>
      </c>
      <c r="G73" s="699" t="s">
        <v>3267</v>
      </c>
      <c r="H73" s="699" t="s">
        <v>3268</v>
      </c>
      <c r="I73" s="711">
        <v>3.2999999999999994</v>
      </c>
      <c r="J73" s="711">
        <v>200</v>
      </c>
      <c r="K73" s="712">
        <v>670.5</v>
      </c>
    </row>
    <row r="74" spans="1:11" ht="14.4" customHeight="1" x14ac:dyDescent="0.3">
      <c r="A74" s="695" t="s">
        <v>544</v>
      </c>
      <c r="B74" s="696" t="s">
        <v>1919</v>
      </c>
      <c r="C74" s="699" t="s">
        <v>554</v>
      </c>
      <c r="D74" s="720" t="s">
        <v>1921</v>
      </c>
      <c r="E74" s="699" t="s">
        <v>3839</v>
      </c>
      <c r="F74" s="720" t="s">
        <v>3840</v>
      </c>
      <c r="G74" s="699" t="s">
        <v>3269</v>
      </c>
      <c r="H74" s="699" t="s">
        <v>3270</v>
      </c>
      <c r="I74" s="711">
        <v>0.21</v>
      </c>
      <c r="J74" s="711">
        <v>200</v>
      </c>
      <c r="K74" s="712">
        <v>42</v>
      </c>
    </row>
    <row r="75" spans="1:11" ht="14.4" customHeight="1" x14ac:dyDescent="0.3">
      <c r="A75" s="695" t="s">
        <v>544</v>
      </c>
      <c r="B75" s="696" t="s">
        <v>1919</v>
      </c>
      <c r="C75" s="699" t="s">
        <v>554</v>
      </c>
      <c r="D75" s="720" t="s">
        <v>1921</v>
      </c>
      <c r="E75" s="699" t="s">
        <v>3839</v>
      </c>
      <c r="F75" s="720" t="s">
        <v>3840</v>
      </c>
      <c r="G75" s="699" t="s">
        <v>3271</v>
      </c>
      <c r="H75" s="699" t="s">
        <v>3272</v>
      </c>
      <c r="I75" s="711">
        <v>11.145</v>
      </c>
      <c r="J75" s="711">
        <v>2400</v>
      </c>
      <c r="K75" s="712">
        <v>26748</v>
      </c>
    </row>
    <row r="76" spans="1:11" ht="14.4" customHeight="1" x14ac:dyDescent="0.3">
      <c r="A76" s="695" t="s">
        <v>544</v>
      </c>
      <c r="B76" s="696" t="s">
        <v>1919</v>
      </c>
      <c r="C76" s="699" t="s">
        <v>554</v>
      </c>
      <c r="D76" s="720" t="s">
        <v>1921</v>
      </c>
      <c r="E76" s="699" t="s">
        <v>3839</v>
      </c>
      <c r="F76" s="720" t="s">
        <v>3840</v>
      </c>
      <c r="G76" s="699" t="s">
        <v>3143</v>
      </c>
      <c r="H76" s="699" t="s">
        <v>3144</v>
      </c>
      <c r="I76" s="711">
        <v>0.93399999999999994</v>
      </c>
      <c r="J76" s="711">
        <v>8500</v>
      </c>
      <c r="K76" s="712">
        <v>7945</v>
      </c>
    </row>
    <row r="77" spans="1:11" ht="14.4" customHeight="1" x14ac:dyDescent="0.3">
      <c r="A77" s="695" t="s">
        <v>544</v>
      </c>
      <c r="B77" s="696" t="s">
        <v>1919</v>
      </c>
      <c r="C77" s="699" t="s">
        <v>554</v>
      </c>
      <c r="D77" s="720" t="s">
        <v>1921</v>
      </c>
      <c r="E77" s="699" t="s">
        <v>3839</v>
      </c>
      <c r="F77" s="720" t="s">
        <v>3840</v>
      </c>
      <c r="G77" s="699" t="s">
        <v>3145</v>
      </c>
      <c r="H77" s="699" t="s">
        <v>3146</v>
      </c>
      <c r="I77" s="711">
        <v>1.4400000000000002</v>
      </c>
      <c r="J77" s="711">
        <v>6000</v>
      </c>
      <c r="K77" s="712">
        <v>8640</v>
      </c>
    </row>
    <row r="78" spans="1:11" ht="14.4" customHeight="1" x14ac:dyDescent="0.3">
      <c r="A78" s="695" t="s">
        <v>544</v>
      </c>
      <c r="B78" s="696" t="s">
        <v>1919</v>
      </c>
      <c r="C78" s="699" t="s">
        <v>554</v>
      </c>
      <c r="D78" s="720" t="s">
        <v>1921</v>
      </c>
      <c r="E78" s="699" t="s">
        <v>3839</v>
      </c>
      <c r="F78" s="720" t="s">
        <v>3840</v>
      </c>
      <c r="G78" s="699" t="s">
        <v>3147</v>
      </c>
      <c r="H78" s="699" t="s">
        <v>3148</v>
      </c>
      <c r="I78" s="711">
        <v>0.41799999999999998</v>
      </c>
      <c r="J78" s="711">
        <v>6200</v>
      </c>
      <c r="K78" s="712">
        <v>2594</v>
      </c>
    </row>
    <row r="79" spans="1:11" ht="14.4" customHeight="1" x14ac:dyDescent="0.3">
      <c r="A79" s="695" t="s">
        <v>544</v>
      </c>
      <c r="B79" s="696" t="s">
        <v>1919</v>
      </c>
      <c r="C79" s="699" t="s">
        <v>554</v>
      </c>
      <c r="D79" s="720" t="s">
        <v>1921</v>
      </c>
      <c r="E79" s="699" t="s">
        <v>3839</v>
      </c>
      <c r="F79" s="720" t="s">
        <v>3840</v>
      </c>
      <c r="G79" s="699" t="s">
        <v>3149</v>
      </c>
      <c r="H79" s="699" t="s">
        <v>3150</v>
      </c>
      <c r="I79" s="711">
        <v>0.57999999999999996</v>
      </c>
      <c r="J79" s="711">
        <v>4000</v>
      </c>
      <c r="K79" s="712">
        <v>2320</v>
      </c>
    </row>
    <row r="80" spans="1:11" ht="14.4" customHeight="1" x14ac:dyDescent="0.3">
      <c r="A80" s="695" t="s">
        <v>544</v>
      </c>
      <c r="B80" s="696" t="s">
        <v>1919</v>
      </c>
      <c r="C80" s="699" t="s">
        <v>554</v>
      </c>
      <c r="D80" s="720" t="s">
        <v>1921</v>
      </c>
      <c r="E80" s="699" t="s">
        <v>3839</v>
      </c>
      <c r="F80" s="720" t="s">
        <v>3840</v>
      </c>
      <c r="G80" s="699" t="s">
        <v>3273</v>
      </c>
      <c r="H80" s="699" t="s">
        <v>3274</v>
      </c>
      <c r="I80" s="711">
        <v>3.14</v>
      </c>
      <c r="J80" s="711">
        <v>150</v>
      </c>
      <c r="K80" s="712">
        <v>471</v>
      </c>
    </row>
    <row r="81" spans="1:11" ht="14.4" customHeight="1" x14ac:dyDescent="0.3">
      <c r="A81" s="695" t="s">
        <v>544</v>
      </c>
      <c r="B81" s="696" t="s">
        <v>1919</v>
      </c>
      <c r="C81" s="699" t="s">
        <v>554</v>
      </c>
      <c r="D81" s="720" t="s">
        <v>1921</v>
      </c>
      <c r="E81" s="699" t="s">
        <v>3839</v>
      </c>
      <c r="F81" s="720" t="s">
        <v>3840</v>
      </c>
      <c r="G81" s="699" t="s">
        <v>3275</v>
      </c>
      <c r="H81" s="699" t="s">
        <v>3276</v>
      </c>
      <c r="I81" s="711">
        <v>23.35</v>
      </c>
      <c r="J81" s="711">
        <v>100</v>
      </c>
      <c r="K81" s="712">
        <v>2335.3000000000002</v>
      </c>
    </row>
    <row r="82" spans="1:11" ht="14.4" customHeight="1" x14ac:dyDescent="0.3">
      <c r="A82" s="695" t="s">
        <v>544</v>
      </c>
      <c r="B82" s="696" t="s">
        <v>1919</v>
      </c>
      <c r="C82" s="699" t="s">
        <v>554</v>
      </c>
      <c r="D82" s="720" t="s">
        <v>1921</v>
      </c>
      <c r="E82" s="699" t="s">
        <v>3839</v>
      </c>
      <c r="F82" s="720" t="s">
        <v>3840</v>
      </c>
      <c r="G82" s="699" t="s">
        <v>3277</v>
      </c>
      <c r="H82" s="699" t="s">
        <v>3278</v>
      </c>
      <c r="I82" s="711">
        <v>6.29</v>
      </c>
      <c r="J82" s="711">
        <v>10</v>
      </c>
      <c r="K82" s="712">
        <v>62.9</v>
      </c>
    </row>
    <row r="83" spans="1:11" ht="14.4" customHeight="1" x14ac:dyDescent="0.3">
      <c r="A83" s="695" t="s">
        <v>544</v>
      </c>
      <c r="B83" s="696" t="s">
        <v>1919</v>
      </c>
      <c r="C83" s="699" t="s">
        <v>554</v>
      </c>
      <c r="D83" s="720" t="s">
        <v>1921</v>
      </c>
      <c r="E83" s="699" t="s">
        <v>3839</v>
      </c>
      <c r="F83" s="720" t="s">
        <v>3840</v>
      </c>
      <c r="G83" s="699" t="s">
        <v>3279</v>
      </c>
      <c r="H83" s="699" t="s">
        <v>3280</v>
      </c>
      <c r="I83" s="711">
        <v>6.29</v>
      </c>
      <c r="J83" s="711">
        <v>10</v>
      </c>
      <c r="K83" s="712">
        <v>62.9</v>
      </c>
    </row>
    <row r="84" spans="1:11" ht="14.4" customHeight="1" x14ac:dyDescent="0.3">
      <c r="A84" s="695" t="s">
        <v>544</v>
      </c>
      <c r="B84" s="696" t="s">
        <v>1919</v>
      </c>
      <c r="C84" s="699" t="s">
        <v>554</v>
      </c>
      <c r="D84" s="720" t="s">
        <v>1921</v>
      </c>
      <c r="E84" s="699" t="s">
        <v>3839</v>
      </c>
      <c r="F84" s="720" t="s">
        <v>3840</v>
      </c>
      <c r="G84" s="699" t="s">
        <v>3281</v>
      </c>
      <c r="H84" s="699" t="s">
        <v>3282</v>
      </c>
      <c r="I84" s="711">
        <v>6.0650000000000004</v>
      </c>
      <c r="J84" s="711">
        <v>1020</v>
      </c>
      <c r="K84" s="712">
        <v>6186.3</v>
      </c>
    </row>
    <row r="85" spans="1:11" ht="14.4" customHeight="1" x14ac:dyDescent="0.3">
      <c r="A85" s="695" t="s">
        <v>544</v>
      </c>
      <c r="B85" s="696" t="s">
        <v>1919</v>
      </c>
      <c r="C85" s="699" t="s">
        <v>554</v>
      </c>
      <c r="D85" s="720" t="s">
        <v>1921</v>
      </c>
      <c r="E85" s="699" t="s">
        <v>3839</v>
      </c>
      <c r="F85" s="720" t="s">
        <v>3840</v>
      </c>
      <c r="G85" s="699" t="s">
        <v>3283</v>
      </c>
      <c r="H85" s="699" t="s">
        <v>3284</v>
      </c>
      <c r="I85" s="711">
        <v>68.52</v>
      </c>
      <c r="J85" s="711">
        <v>8</v>
      </c>
      <c r="K85" s="712">
        <v>548.16</v>
      </c>
    </row>
    <row r="86" spans="1:11" ht="14.4" customHeight="1" x14ac:dyDescent="0.3">
      <c r="A86" s="695" t="s">
        <v>544</v>
      </c>
      <c r="B86" s="696" t="s">
        <v>1919</v>
      </c>
      <c r="C86" s="699" t="s">
        <v>554</v>
      </c>
      <c r="D86" s="720" t="s">
        <v>1921</v>
      </c>
      <c r="E86" s="699" t="s">
        <v>3839</v>
      </c>
      <c r="F86" s="720" t="s">
        <v>3840</v>
      </c>
      <c r="G86" s="699" t="s">
        <v>3285</v>
      </c>
      <c r="H86" s="699" t="s">
        <v>3286</v>
      </c>
      <c r="I86" s="711">
        <v>80.571999999999989</v>
      </c>
      <c r="J86" s="711">
        <v>400</v>
      </c>
      <c r="K86" s="712">
        <v>32229</v>
      </c>
    </row>
    <row r="87" spans="1:11" ht="14.4" customHeight="1" x14ac:dyDescent="0.3">
      <c r="A87" s="695" t="s">
        <v>544</v>
      </c>
      <c r="B87" s="696" t="s">
        <v>1919</v>
      </c>
      <c r="C87" s="699" t="s">
        <v>554</v>
      </c>
      <c r="D87" s="720" t="s">
        <v>1921</v>
      </c>
      <c r="E87" s="699" t="s">
        <v>3839</v>
      </c>
      <c r="F87" s="720" t="s">
        <v>3840</v>
      </c>
      <c r="G87" s="699" t="s">
        <v>3287</v>
      </c>
      <c r="H87" s="699" t="s">
        <v>3288</v>
      </c>
      <c r="I87" s="711">
        <v>5.5649999999999995</v>
      </c>
      <c r="J87" s="711">
        <v>600</v>
      </c>
      <c r="K87" s="712">
        <v>3340</v>
      </c>
    </row>
    <row r="88" spans="1:11" ht="14.4" customHeight="1" x14ac:dyDescent="0.3">
      <c r="A88" s="695" t="s">
        <v>544</v>
      </c>
      <c r="B88" s="696" t="s">
        <v>1919</v>
      </c>
      <c r="C88" s="699" t="s">
        <v>554</v>
      </c>
      <c r="D88" s="720" t="s">
        <v>1921</v>
      </c>
      <c r="E88" s="699" t="s">
        <v>3839</v>
      </c>
      <c r="F88" s="720" t="s">
        <v>3840</v>
      </c>
      <c r="G88" s="699" t="s">
        <v>3289</v>
      </c>
      <c r="H88" s="699" t="s">
        <v>3290</v>
      </c>
      <c r="I88" s="711">
        <v>48.644999999999996</v>
      </c>
      <c r="J88" s="711">
        <v>245</v>
      </c>
      <c r="K88" s="712">
        <v>11901.820000000002</v>
      </c>
    </row>
    <row r="89" spans="1:11" ht="14.4" customHeight="1" x14ac:dyDescent="0.3">
      <c r="A89" s="695" t="s">
        <v>544</v>
      </c>
      <c r="B89" s="696" t="s">
        <v>1919</v>
      </c>
      <c r="C89" s="699" t="s">
        <v>554</v>
      </c>
      <c r="D89" s="720" t="s">
        <v>1921</v>
      </c>
      <c r="E89" s="699" t="s">
        <v>3839</v>
      </c>
      <c r="F89" s="720" t="s">
        <v>3840</v>
      </c>
      <c r="G89" s="699" t="s">
        <v>3291</v>
      </c>
      <c r="H89" s="699" t="s">
        <v>3292</v>
      </c>
      <c r="I89" s="711">
        <v>108.295</v>
      </c>
      <c r="J89" s="711">
        <v>140</v>
      </c>
      <c r="K89" s="712">
        <v>15161</v>
      </c>
    </row>
    <row r="90" spans="1:11" ht="14.4" customHeight="1" x14ac:dyDescent="0.3">
      <c r="A90" s="695" t="s">
        <v>544</v>
      </c>
      <c r="B90" s="696" t="s">
        <v>1919</v>
      </c>
      <c r="C90" s="699" t="s">
        <v>554</v>
      </c>
      <c r="D90" s="720" t="s">
        <v>1921</v>
      </c>
      <c r="E90" s="699" t="s">
        <v>3839</v>
      </c>
      <c r="F90" s="720" t="s">
        <v>3840</v>
      </c>
      <c r="G90" s="699" t="s">
        <v>3293</v>
      </c>
      <c r="H90" s="699" t="s">
        <v>3294</v>
      </c>
      <c r="I90" s="711">
        <v>646.76</v>
      </c>
      <c r="J90" s="711">
        <v>8</v>
      </c>
      <c r="K90" s="712">
        <v>5174.1000000000004</v>
      </c>
    </row>
    <row r="91" spans="1:11" ht="14.4" customHeight="1" x14ac:dyDescent="0.3">
      <c r="A91" s="695" t="s">
        <v>544</v>
      </c>
      <c r="B91" s="696" t="s">
        <v>1919</v>
      </c>
      <c r="C91" s="699" t="s">
        <v>554</v>
      </c>
      <c r="D91" s="720" t="s">
        <v>1921</v>
      </c>
      <c r="E91" s="699" t="s">
        <v>3839</v>
      </c>
      <c r="F91" s="720" t="s">
        <v>3840</v>
      </c>
      <c r="G91" s="699" t="s">
        <v>3295</v>
      </c>
      <c r="H91" s="699" t="s">
        <v>3296</v>
      </c>
      <c r="I91" s="711">
        <v>618.08000000000004</v>
      </c>
      <c r="J91" s="711">
        <v>2</v>
      </c>
      <c r="K91" s="712">
        <v>1236.1600000000001</v>
      </c>
    </row>
    <row r="92" spans="1:11" ht="14.4" customHeight="1" x14ac:dyDescent="0.3">
      <c r="A92" s="695" t="s">
        <v>544</v>
      </c>
      <c r="B92" s="696" t="s">
        <v>1919</v>
      </c>
      <c r="C92" s="699" t="s">
        <v>554</v>
      </c>
      <c r="D92" s="720" t="s">
        <v>1921</v>
      </c>
      <c r="E92" s="699" t="s">
        <v>3839</v>
      </c>
      <c r="F92" s="720" t="s">
        <v>3840</v>
      </c>
      <c r="G92" s="699" t="s">
        <v>3297</v>
      </c>
      <c r="H92" s="699" t="s">
        <v>3298</v>
      </c>
      <c r="I92" s="711">
        <v>16.940000000000001</v>
      </c>
      <c r="J92" s="711">
        <v>20</v>
      </c>
      <c r="K92" s="712">
        <v>338.8</v>
      </c>
    </row>
    <row r="93" spans="1:11" ht="14.4" customHeight="1" x14ac:dyDescent="0.3">
      <c r="A93" s="695" t="s">
        <v>544</v>
      </c>
      <c r="B93" s="696" t="s">
        <v>1919</v>
      </c>
      <c r="C93" s="699" t="s">
        <v>554</v>
      </c>
      <c r="D93" s="720" t="s">
        <v>1921</v>
      </c>
      <c r="E93" s="699" t="s">
        <v>3839</v>
      </c>
      <c r="F93" s="720" t="s">
        <v>3840</v>
      </c>
      <c r="G93" s="699" t="s">
        <v>3299</v>
      </c>
      <c r="H93" s="699" t="s">
        <v>3300</v>
      </c>
      <c r="I93" s="711">
        <v>5.41</v>
      </c>
      <c r="J93" s="711">
        <v>500</v>
      </c>
      <c r="K93" s="712">
        <v>2705</v>
      </c>
    </row>
    <row r="94" spans="1:11" ht="14.4" customHeight="1" x14ac:dyDescent="0.3">
      <c r="A94" s="695" t="s">
        <v>544</v>
      </c>
      <c r="B94" s="696" t="s">
        <v>1919</v>
      </c>
      <c r="C94" s="699" t="s">
        <v>554</v>
      </c>
      <c r="D94" s="720" t="s">
        <v>1921</v>
      </c>
      <c r="E94" s="699" t="s">
        <v>3839</v>
      </c>
      <c r="F94" s="720" t="s">
        <v>3840</v>
      </c>
      <c r="G94" s="699" t="s">
        <v>3301</v>
      </c>
      <c r="H94" s="699" t="s">
        <v>3302</v>
      </c>
      <c r="I94" s="711">
        <v>16.95</v>
      </c>
      <c r="J94" s="711">
        <v>10</v>
      </c>
      <c r="K94" s="712">
        <v>169.5</v>
      </c>
    </row>
    <row r="95" spans="1:11" ht="14.4" customHeight="1" x14ac:dyDescent="0.3">
      <c r="A95" s="695" t="s">
        <v>544</v>
      </c>
      <c r="B95" s="696" t="s">
        <v>1919</v>
      </c>
      <c r="C95" s="699" t="s">
        <v>554</v>
      </c>
      <c r="D95" s="720" t="s">
        <v>1921</v>
      </c>
      <c r="E95" s="699" t="s">
        <v>3839</v>
      </c>
      <c r="F95" s="720" t="s">
        <v>3840</v>
      </c>
      <c r="G95" s="699" t="s">
        <v>3303</v>
      </c>
      <c r="H95" s="699" t="s">
        <v>3304</v>
      </c>
      <c r="I95" s="711">
        <v>20.583333333333332</v>
      </c>
      <c r="J95" s="711">
        <v>600</v>
      </c>
      <c r="K95" s="712">
        <v>12350</v>
      </c>
    </row>
    <row r="96" spans="1:11" ht="14.4" customHeight="1" x14ac:dyDescent="0.3">
      <c r="A96" s="695" t="s">
        <v>544</v>
      </c>
      <c r="B96" s="696" t="s">
        <v>1919</v>
      </c>
      <c r="C96" s="699" t="s">
        <v>554</v>
      </c>
      <c r="D96" s="720" t="s">
        <v>1921</v>
      </c>
      <c r="E96" s="699" t="s">
        <v>3839</v>
      </c>
      <c r="F96" s="720" t="s">
        <v>3840</v>
      </c>
      <c r="G96" s="699" t="s">
        <v>3305</v>
      </c>
      <c r="H96" s="699" t="s">
        <v>3306</v>
      </c>
      <c r="I96" s="711">
        <v>8.9533333333333331</v>
      </c>
      <c r="J96" s="711">
        <v>60</v>
      </c>
      <c r="K96" s="712">
        <v>537.30000000000007</v>
      </c>
    </row>
    <row r="97" spans="1:11" ht="14.4" customHeight="1" x14ac:dyDescent="0.3">
      <c r="A97" s="695" t="s">
        <v>544</v>
      </c>
      <c r="B97" s="696" t="s">
        <v>1919</v>
      </c>
      <c r="C97" s="699" t="s">
        <v>554</v>
      </c>
      <c r="D97" s="720" t="s">
        <v>1921</v>
      </c>
      <c r="E97" s="699" t="s">
        <v>3839</v>
      </c>
      <c r="F97" s="720" t="s">
        <v>3840</v>
      </c>
      <c r="G97" s="699" t="s">
        <v>3307</v>
      </c>
      <c r="H97" s="699" t="s">
        <v>3308</v>
      </c>
      <c r="I97" s="711">
        <v>23.473333333333333</v>
      </c>
      <c r="J97" s="711">
        <v>90</v>
      </c>
      <c r="K97" s="712">
        <v>2112.6</v>
      </c>
    </row>
    <row r="98" spans="1:11" ht="14.4" customHeight="1" x14ac:dyDescent="0.3">
      <c r="A98" s="695" t="s">
        <v>544</v>
      </c>
      <c r="B98" s="696" t="s">
        <v>1919</v>
      </c>
      <c r="C98" s="699" t="s">
        <v>554</v>
      </c>
      <c r="D98" s="720" t="s">
        <v>1921</v>
      </c>
      <c r="E98" s="699" t="s">
        <v>3839</v>
      </c>
      <c r="F98" s="720" t="s">
        <v>3840</v>
      </c>
      <c r="G98" s="699" t="s">
        <v>3309</v>
      </c>
      <c r="H98" s="699" t="s">
        <v>3310</v>
      </c>
      <c r="I98" s="711">
        <v>1.8</v>
      </c>
      <c r="J98" s="711">
        <v>1400</v>
      </c>
      <c r="K98" s="712">
        <v>2532</v>
      </c>
    </row>
    <row r="99" spans="1:11" ht="14.4" customHeight="1" x14ac:dyDescent="0.3">
      <c r="A99" s="695" t="s">
        <v>544</v>
      </c>
      <c r="B99" s="696" t="s">
        <v>1919</v>
      </c>
      <c r="C99" s="699" t="s">
        <v>554</v>
      </c>
      <c r="D99" s="720" t="s">
        <v>1921</v>
      </c>
      <c r="E99" s="699" t="s">
        <v>3839</v>
      </c>
      <c r="F99" s="720" t="s">
        <v>3840</v>
      </c>
      <c r="G99" s="699" t="s">
        <v>3311</v>
      </c>
      <c r="H99" s="699" t="s">
        <v>3312</v>
      </c>
      <c r="I99" s="711">
        <v>1.8</v>
      </c>
      <c r="J99" s="711">
        <v>450</v>
      </c>
      <c r="K99" s="712">
        <v>810</v>
      </c>
    </row>
    <row r="100" spans="1:11" ht="14.4" customHeight="1" x14ac:dyDescent="0.3">
      <c r="A100" s="695" t="s">
        <v>544</v>
      </c>
      <c r="B100" s="696" t="s">
        <v>1919</v>
      </c>
      <c r="C100" s="699" t="s">
        <v>554</v>
      </c>
      <c r="D100" s="720" t="s">
        <v>1921</v>
      </c>
      <c r="E100" s="699" t="s">
        <v>3839</v>
      </c>
      <c r="F100" s="720" t="s">
        <v>3840</v>
      </c>
      <c r="G100" s="699" t="s">
        <v>3313</v>
      </c>
      <c r="H100" s="699" t="s">
        <v>3314</v>
      </c>
      <c r="I100" s="711">
        <v>1.7700000000000002</v>
      </c>
      <c r="J100" s="711">
        <v>300</v>
      </c>
      <c r="K100" s="712">
        <v>531</v>
      </c>
    </row>
    <row r="101" spans="1:11" ht="14.4" customHeight="1" x14ac:dyDescent="0.3">
      <c r="A101" s="695" t="s">
        <v>544</v>
      </c>
      <c r="B101" s="696" t="s">
        <v>1919</v>
      </c>
      <c r="C101" s="699" t="s">
        <v>554</v>
      </c>
      <c r="D101" s="720" t="s">
        <v>1921</v>
      </c>
      <c r="E101" s="699" t="s">
        <v>3839</v>
      </c>
      <c r="F101" s="720" t="s">
        <v>3840</v>
      </c>
      <c r="G101" s="699" t="s">
        <v>3315</v>
      </c>
      <c r="H101" s="699" t="s">
        <v>3316</v>
      </c>
      <c r="I101" s="711">
        <v>2.8149999999999999</v>
      </c>
      <c r="J101" s="711">
        <v>1100</v>
      </c>
      <c r="K101" s="712">
        <v>3097</v>
      </c>
    </row>
    <row r="102" spans="1:11" ht="14.4" customHeight="1" x14ac:dyDescent="0.3">
      <c r="A102" s="695" t="s">
        <v>544</v>
      </c>
      <c r="B102" s="696" t="s">
        <v>1919</v>
      </c>
      <c r="C102" s="699" t="s">
        <v>554</v>
      </c>
      <c r="D102" s="720" t="s">
        <v>1921</v>
      </c>
      <c r="E102" s="699" t="s">
        <v>3839</v>
      </c>
      <c r="F102" s="720" t="s">
        <v>3840</v>
      </c>
      <c r="G102" s="699" t="s">
        <v>3317</v>
      </c>
      <c r="H102" s="699" t="s">
        <v>3318</v>
      </c>
      <c r="I102" s="711">
        <v>2.0266666666666668</v>
      </c>
      <c r="J102" s="711">
        <v>900</v>
      </c>
      <c r="K102" s="712">
        <v>1832</v>
      </c>
    </row>
    <row r="103" spans="1:11" ht="14.4" customHeight="1" x14ac:dyDescent="0.3">
      <c r="A103" s="695" t="s">
        <v>544</v>
      </c>
      <c r="B103" s="696" t="s">
        <v>1919</v>
      </c>
      <c r="C103" s="699" t="s">
        <v>554</v>
      </c>
      <c r="D103" s="720" t="s">
        <v>1921</v>
      </c>
      <c r="E103" s="699" t="s">
        <v>3839</v>
      </c>
      <c r="F103" s="720" t="s">
        <v>3840</v>
      </c>
      <c r="G103" s="699" t="s">
        <v>3319</v>
      </c>
      <c r="H103" s="699" t="s">
        <v>3320</v>
      </c>
      <c r="I103" s="711">
        <v>133.1</v>
      </c>
      <c r="J103" s="711">
        <v>80</v>
      </c>
      <c r="K103" s="712">
        <v>10648</v>
      </c>
    </row>
    <row r="104" spans="1:11" ht="14.4" customHeight="1" x14ac:dyDescent="0.3">
      <c r="A104" s="695" t="s">
        <v>544</v>
      </c>
      <c r="B104" s="696" t="s">
        <v>1919</v>
      </c>
      <c r="C104" s="699" t="s">
        <v>554</v>
      </c>
      <c r="D104" s="720" t="s">
        <v>1921</v>
      </c>
      <c r="E104" s="699" t="s">
        <v>3839</v>
      </c>
      <c r="F104" s="720" t="s">
        <v>3840</v>
      </c>
      <c r="G104" s="699" t="s">
        <v>3321</v>
      </c>
      <c r="H104" s="699" t="s">
        <v>3322</v>
      </c>
      <c r="I104" s="711">
        <v>2.1749999999999998</v>
      </c>
      <c r="J104" s="711">
        <v>800</v>
      </c>
      <c r="K104" s="712">
        <v>1740</v>
      </c>
    </row>
    <row r="105" spans="1:11" ht="14.4" customHeight="1" x14ac:dyDescent="0.3">
      <c r="A105" s="695" t="s">
        <v>544</v>
      </c>
      <c r="B105" s="696" t="s">
        <v>1919</v>
      </c>
      <c r="C105" s="699" t="s">
        <v>554</v>
      </c>
      <c r="D105" s="720" t="s">
        <v>1921</v>
      </c>
      <c r="E105" s="699" t="s">
        <v>3839</v>
      </c>
      <c r="F105" s="720" t="s">
        <v>3840</v>
      </c>
      <c r="G105" s="699" t="s">
        <v>3323</v>
      </c>
      <c r="H105" s="699" t="s">
        <v>3324</v>
      </c>
      <c r="I105" s="711">
        <v>14.44</v>
      </c>
      <c r="J105" s="711">
        <v>2500</v>
      </c>
      <c r="K105" s="712">
        <v>36088.25</v>
      </c>
    </row>
    <row r="106" spans="1:11" ht="14.4" customHeight="1" x14ac:dyDescent="0.3">
      <c r="A106" s="695" t="s">
        <v>544</v>
      </c>
      <c r="B106" s="696" t="s">
        <v>1919</v>
      </c>
      <c r="C106" s="699" t="s">
        <v>554</v>
      </c>
      <c r="D106" s="720" t="s">
        <v>1921</v>
      </c>
      <c r="E106" s="699" t="s">
        <v>3839</v>
      </c>
      <c r="F106" s="720" t="s">
        <v>3840</v>
      </c>
      <c r="G106" s="699" t="s">
        <v>3325</v>
      </c>
      <c r="H106" s="699" t="s">
        <v>3326</v>
      </c>
      <c r="I106" s="711">
        <v>9.61</v>
      </c>
      <c r="J106" s="711">
        <v>4200</v>
      </c>
      <c r="K106" s="712">
        <v>40351.079999999994</v>
      </c>
    </row>
    <row r="107" spans="1:11" ht="14.4" customHeight="1" x14ac:dyDescent="0.3">
      <c r="A107" s="695" t="s">
        <v>544</v>
      </c>
      <c r="B107" s="696" t="s">
        <v>1919</v>
      </c>
      <c r="C107" s="699" t="s">
        <v>554</v>
      </c>
      <c r="D107" s="720" t="s">
        <v>1921</v>
      </c>
      <c r="E107" s="699" t="s">
        <v>3839</v>
      </c>
      <c r="F107" s="720" t="s">
        <v>3840</v>
      </c>
      <c r="G107" s="699" t="s">
        <v>3327</v>
      </c>
      <c r="H107" s="699" t="s">
        <v>3328</v>
      </c>
      <c r="I107" s="711">
        <v>34.729999999999997</v>
      </c>
      <c r="J107" s="711">
        <v>40</v>
      </c>
      <c r="K107" s="712">
        <v>1389.1</v>
      </c>
    </row>
    <row r="108" spans="1:11" ht="14.4" customHeight="1" x14ac:dyDescent="0.3">
      <c r="A108" s="695" t="s">
        <v>544</v>
      </c>
      <c r="B108" s="696" t="s">
        <v>1919</v>
      </c>
      <c r="C108" s="699" t="s">
        <v>554</v>
      </c>
      <c r="D108" s="720" t="s">
        <v>1921</v>
      </c>
      <c r="E108" s="699" t="s">
        <v>3839</v>
      </c>
      <c r="F108" s="720" t="s">
        <v>3840</v>
      </c>
      <c r="G108" s="699" t="s">
        <v>3329</v>
      </c>
      <c r="H108" s="699" t="s">
        <v>3330</v>
      </c>
      <c r="I108" s="711">
        <v>533.12599999999998</v>
      </c>
      <c r="J108" s="711">
        <v>280</v>
      </c>
      <c r="K108" s="712">
        <v>151830.80000000002</v>
      </c>
    </row>
    <row r="109" spans="1:11" ht="14.4" customHeight="1" x14ac:dyDescent="0.3">
      <c r="A109" s="695" t="s">
        <v>544</v>
      </c>
      <c r="B109" s="696" t="s">
        <v>1919</v>
      </c>
      <c r="C109" s="699" t="s">
        <v>554</v>
      </c>
      <c r="D109" s="720" t="s">
        <v>1921</v>
      </c>
      <c r="E109" s="699" t="s">
        <v>3839</v>
      </c>
      <c r="F109" s="720" t="s">
        <v>3840</v>
      </c>
      <c r="G109" s="699" t="s">
        <v>3331</v>
      </c>
      <c r="H109" s="699" t="s">
        <v>3332</v>
      </c>
      <c r="I109" s="711">
        <v>243.20999999999998</v>
      </c>
      <c r="J109" s="711">
        <v>80</v>
      </c>
      <c r="K109" s="712">
        <v>19456.8</v>
      </c>
    </row>
    <row r="110" spans="1:11" ht="14.4" customHeight="1" x14ac:dyDescent="0.3">
      <c r="A110" s="695" t="s">
        <v>544</v>
      </c>
      <c r="B110" s="696" t="s">
        <v>1919</v>
      </c>
      <c r="C110" s="699" t="s">
        <v>554</v>
      </c>
      <c r="D110" s="720" t="s">
        <v>1921</v>
      </c>
      <c r="E110" s="699" t="s">
        <v>3839</v>
      </c>
      <c r="F110" s="720" t="s">
        <v>3840</v>
      </c>
      <c r="G110" s="699" t="s">
        <v>3333</v>
      </c>
      <c r="H110" s="699" t="s">
        <v>3334</v>
      </c>
      <c r="I110" s="711">
        <v>4123.6779999999999</v>
      </c>
      <c r="J110" s="711">
        <v>13</v>
      </c>
      <c r="K110" s="712">
        <v>53811.1</v>
      </c>
    </row>
    <row r="111" spans="1:11" ht="14.4" customHeight="1" x14ac:dyDescent="0.3">
      <c r="A111" s="695" t="s">
        <v>544</v>
      </c>
      <c r="B111" s="696" t="s">
        <v>1919</v>
      </c>
      <c r="C111" s="699" t="s">
        <v>554</v>
      </c>
      <c r="D111" s="720" t="s">
        <v>1921</v>
      </c>
      <c r="E111" s="699" t="s">
        <v>3839</v>
      </c>
      <c r="F111" s="720" t="s">
        <v>3840</v>
      </c>
      <c r="G111" s="699" t="s">
        <v>3151</v>
      </c>
      <c r="H111" s="699" t="s">
        <v>3152</v>
      </c>
      <c r="I111" s="711">
        <v>1.5875000000000001</v>
      </c>
      <c r="J111" s="711">
        <v>1200</v>
      </c>
      <c r="K111" s="712">
        <v>1905</v>
      </c>
    </row>
    <row r="112" spans="1:11" ht="14.4" customHeight="1" x14ac:dyDescent="0.3">
      <c r="A112" s="695" t="s">
        <v>544</v>
      </c>
      <c r="B112" s="696" t="s">
        <v>1919</v>
      </c>
      <c r="C112" s="699" t="s">
        <v>554</v>
      </c>
      <c r="D112" s="720" t="s">
        <v>1921</v>
      </c>
      <c r="E112" s="699" t="s">
        <v>3839</v>
      </c>
      <c r="F112" s="720" t="s">
        <v>3840</v>
      </c>
      <c r="G112" s="699" t="s">
        <v>3335</v>
      </c>
      <c r="H112" s="699" t="s">
        <v>3336</v>
      </c>
      <c r="I112" s="711">
        <v>2.9033333333333338</v>
      </c>
      <c r="J112" s="711">
        <v>150</v>
      </c>
      <c r="K112" s="712">
        <v>436</v>
      </c>
    </row>
    <row r="113" spans="1:11" ht="14.4" customHeight="1" x14ac:dyDescent="0.3">
      <c r="A113" s="695" t="s">
        <v>544</v>
      </c>
      <c r="B113" s="696" t="s">
        <v>1919</v>
      </c>
      <c r="C113" s="699" t="s">
        <v>554</v>
      </c>
      <c r="D113" s="720" t="s">
        <v>1921</v>
      </c>
      <c r="E113" s="699" t="s">
        <v>3839</v>
      </c>
      <c r="F113" s="720" t="s">
        <v>3840</v>
      </c>
      <c r="G113" s="699" t="s">
        <v>3337</v>
      </c>
      <c r="H113" s="699" t="s">
        <v>3338</v>
      </c>
      <c r="I113" s="711">
        <v>2.9</v>
      </c>
      <c r="J113" s="711">
        <v>150</v>
      </c>
      <c r="K113" s="712">
        <v>435</v>
      </c>
    </row>
    <row r="114" spans="1:11" ht="14.4" customHeight="1" x14ac:dyDescent="0.3">
      <c r="A114" s="695" t="s">
        <v>544</v>
      </c>
      <c r="B114" s="696" t="s">
        <v>1919</v>
      </c>
      <c r="C114" s="699" t="s">
        <v>554</v>
      </c>
      <c r="D114" s="720" t="s">
        <v>1921</v>
      </c>
      <c r="E114" s="699" t="s">
        <v>3839</v>
      </c>
      <c r="F114" s="720" t="s">
        <v>3840</v>
      </c>
      <c r="G114" s="699" t="s">
        <v>3153</v>
      </c>
      <c r="H114" s="699" t="s">
        <v>3154</v>
      </c>
      <c r="I114" s="711">
        <v>5.13</v>
      </c>
      <c r="J114" s="711">
        <v>1600</v>
      </c>
      <c r="K114" s="712">
        <v>8208</v>
      </c>
    </row>
    <row r="115" spans="1:11" ht="14.4" customHeight="1" x14ac:dyDescent="0.3">
      <c r="A115" s="695" t="s">
        <v>544</v>
      </c>
      <c r="B115" s="696" t="s">
        <v>1919</v>
      </c>
      <c r="C115" s="699" t="s">
        <v>554</v>
      </c>
      <c r="D115" s="720" t="s">
        <v>1921</v>
      </c>
      <c r="E115" s="699" t="s">
        <v>3839</v>
      </c>
      <c r="F115" s="720" t="s">
        <v>3840</v>
      </c>
      <c r="G115" s="699" t="s">
        <v>3339</v>
      </c>
      <c r="H115" s="699" t="s">
        <v>3340</v>
      </c>
      <c r="I115" s="711">
        <v>32.67</v>
      </c>
      <c r="J115" s="711">
        <v>50</v>
      </c>
      <c r="K115" s="712">
        <v>1633.5</v>
      </c>
    </row>
    <row r="116" spans="1:11" ht="14.4" customHeight="1" x14ac:dyDescent="0.3">
      <c r="A116" s="695" t="s">
        <v>544</v>
      </c>
      <c r="B116" s="696" t="s">
        <v>1919</v>
      </c>
      <c r="C116" s="699" t="s">
        <v>554</v>
      </c>
      <c r="D116" s="720" t="s">
        <v>1921</v>
      </c>
      <c r="E116" s="699" t="s">
        <v>3839</v>
      </c>
      <c r="F116" s="720" t="s">
        <v>3840</v>
      </c>
      <c r="G116" s="699" t="s">
        <v>3341</v>
      </c>
      <c r="H116" s="699" t="s">
        <v>3342</v>
      </c>
      <c r="I116" s="711">
        <v>40.869999999999997</v>
      </c>
      <c r="J116" s="711">
        <v>160</v>
      </c>
      <c r="K116" s="712">
        <v>6539.2</v>
      </c>
    </row>
    <row r="117" spans="1:11" ht="14.4" customHeight="1" x14ac:dyDescent="0.3">
      <c r="A117" s="695" t="s">
        <v>544</v>
      </c>
      <c r="B117" s="696" t="s">
        <v>1919</v>
      </c>
      <c r="C117" s="699" t="s">
        <v>554</v>
      </c>
      <c r="D117" s="720" t="s">
        <v>1921</v>
      </c>
      <c r="E117" s="699" t="s">
        <v>3839</v>
      </c>
      <c r="F117" s="720" t="s">
        <v>3840</v>
      </c>
      <c r="G117" s="699" t="s">
        <v>3343</v>
      </c>
      <c r="H117" s="699" t="s">
        <v>3344</v>
      </c>
      <c r="I117" s="711">
        <v>193.84</v>
      </c>
      <c r="J117" s="711">
        <v>2</v>
      </c>
      <c r="K117" s="712">
        <v>387.68</v>
      </c>
    </row>
    <row r="118" spans="1:11" ht="14.4" customHeight="1" x14ac:dyDescent="0.3">
      <c r="A118" s="695" t="s">
        <v>544</v>
      </c>
      <c r="B118" s="696" t="s">
        <v>1919</v>
      </c>
      <c r="C118" s="699" t="s">
        <v>554</v>
      </c>
      <c r="D118" s="720" t="s">
        <v>1921</v>
      </c>
      <c r="E118" s="699" t="s">
        <v>3839</v>
      </c>
      <c r="F118" s="720" t="s">
        <v>3840</v>
      </c>
      <c r="G118" s="699" t="s">
        <v>3345</v>
      </c>
      <c r="H118" s="699" t="s">
        <v>3346</v>
      </c>
      <c r="I118" s="711">
        <v>7.95</v>
      </c>
      <c r="J118" s="711">
        <v>1500</v>
      </c>
      <c r="K118" s="712">
        <v>11925</v>
      </c>
    </row>
    <row r="119" spans="1:11" ht="14.4" customHeight="1" x14ac:dyDescent="0.3">
      <c r="A119" s="695" t="s">
        <v>544</v>
      </c>
      <c r="B119" s="696" t="s">
        <v>1919</v>
      </c>
      <c r="C119" s="699" t="s">
        <v>554</v>
      </c>
      <c r="D119" s="720" t="s">
        <v>1921</v>
      </c>
      <c r="E119" s="699" t="s">
        <v>3839</v>
      </c>
      <c r="F119" s="720" t="s">
        <v>3840</v>
      </c>
      <c r="G119" s="699" t="s">
        <v>3347</v>
      </c>
      <c r="H119" s="699" t="s">
        <v>3348</v>
      </c>
      <c r="I119" s="711">
        <v>126.07</v>
      </c>
      <c r="J119" s="711">
        <v>2</v>
      </c>
      <c r="K119" s="712">
        <v>252.14</v>
      </c>
    </row>
    <row r="120" spans="1:11" ht="14.4" customHeight="1" x14ac:dyDescent="0.3">
      <c r="A120" s="695" t="s">
        <v>544</v>
      </c>
      <c r="B120" s="696" t="s">
        <v>1919</v>
      </c>
      <c r="C120" s="699" t="s">
        <v>554</v>
      </c>
      <c r="D120" s="720" t="s">
        <v>1921</v>
      </c>
      <c r="E120" s="699" t="s">
        <v>3839</v>
      </c>
      <c r="F120" s="720" t="s">
        <v>3840</v>
      </c>
      <c r="G120" s="699" t="s">
        <v>3349</v>
      </c>
      <c r="H120" s="699" t="s">
        <v>3350</v>
      </c>
      <c r="I120" s="711">
        <v>78.17</v>
      </c>
      <c r="J120" s="711">
        <v>72</v>
      </c>
      <c r="K120" s="712">
        <v>5627.96</v>
      </c>
    </row>
    <row r="121" spans="1:11" ht="14.4" customHeight="1" x14ac:dyDescent="0.3">
      <c r="A121" s="695" t="s">
        <v>544</v>
      </c>
      <c r="B121" s="696" t="s">
        <v>1919</v>
      </c>
      <c r="C121" s="699" t="s">
        <v>554</v>
      </c>
      <c r="D121" s="720" t="s">
        <v>1921</v>
      </c>
      <c r="E121" s="699" t="s">
        <v>3839</v>
      </c>
      <c r="F121" s="720" t="s">
        <v>3840</v>
      </c>
      <c r="G121" s="699" t="s">
        <v>3351</v>
      </c>
      <c r="H121" s="699" t="s">
        <v>3352</v>
      </c>
      <c r="I121" s="711">
        <v>263.77999999999997</v>
      </c>
      <c r="J121" s="711">
        <v>21</v>
      </c>
      <c r="K121" s="712">
        <v>5539.380000000001</v>
      </c>
    </row>
    <row r="122" spans="1:11" ht="14.4" customHeight="1" x14ac:dyDescent="0.3">
      <c r="A122" s="695" t="s">
        <v>544</v>
      </c>
      <c r="B122" s="696" t="s">
        <v>1919</v>
      </c>
      <c r="C122" s="699" t="s">
        <v>554</v>
      </c>
      <c r="D122" s="720" t="s">
        <v>1921</v>
      </c>
      <c r="E122" s="699" t="s">
        <v>3839</v>
      </c>
      <c r="F122" s="720" t="s">
        <v>3840</v>
      </c>
      <c r="G122" s="699" t="s">
        <v>3353</v>
      </c>
      <c r="H122" s="699" t="s">
        <v>3354</v>
      </c>
      <c r="I122" s="711">
        <v>3920.4</v>
      </c>
      <c r="J122" s="711">
        <v>14</v>
      </c>
      <c r="K122" s="712">
        <v>54885.600000000006</v>
      </c>
    </row>
    <row r="123" spans="1:11" ht="14.4" customHeight="1" x14ac:dyDescent="0.3">
      <c r="A123" s="695" t="s">
        <v>544</v>
      </c>
      <c r="B123" s="696" t="s">
        <v>1919</v>
      </c>
      <c r="C123" s="699" t="s">
        <v>554</v>
      </c>
      <c r="D123" s="720" t="s">
        <v>1921</v>
      </c>
      <c r="E123" s="699" t="s">
        <v>3839</v>
      </c>
      <c r="F123" s="720" t="s">
        <v>3840</v>
      </c>
      <c r="G123" s="699" t="s">
        <v>3355</v>
      </c>
      <c r="H123" s="699" t="s">
        <v>3356</v>
      </c>
      <c r="I123" s="711">
        <v>91.719999999999985</v>
      </c>
      <c r="J123" s="711">
        <v>36</v>
      </c>
      <c r="K123" s="712">
        <v>3301.8399999999997</v>
      </c>
    </row>
    <row r="124" spans="1:11" ht="14.4" customHeight="1" x14ac:dyDescent="0.3">
      <c r="A124" s="695" t="s">
        <v>544</v>
      </c>
      <c r="B124" s="696" t="s">
        <v>1919</v>
      </c>
      <c r="C124" s="699" t="s">
        <v>554</v>
      </c>
      <c r="D124" s="720" t="s">
        <v>1921</v>
      </c>
      <c r="E124" s="699" t="s">
        <v>3839</v>
      </c>
      <c r="F124" s="720" t="s">
        <v>3840</v>
      </c>
      <c r="G124" s="699" t="s">
        <v>3357</v>
      </c>
      <c r="H124" s="699" t="s">
        <v>3358</v>
      </c>
      <c r="I124" s="711">
        <v>19400</v>
      </c>
      <c r="J124" s="711">
        <v>2</v>
      </c>
      <c r="K124" s="712">
        <v>38800</v>
      </c>
    </row>
    <row r="125" spans="1:11" ht="14.4" customHeight="1" x14ac:dyDescent="0.3">
      <c r="A125" s="695" t="s">
        <v>544</v>
      </c>
      <c r="B125" s="696" t="s">
        <v>1919</v>
      </c>
      <c r="C125" s="699" t="s">
        <v>554</v>
      </c>
      <c r="D125" s="720" t="s">
        <v>1921</v>
      </c>
      <c r="E125" s="699" t="s">
        <v>3839</v>
      </c>
      <c r="F125" s="720" t="s">
        <v>3840</v>
      </c>
      <c r="G125" s="699" t="s">
        <v>3359</v>
      </c>
      <c r="H125" s="699" t="s">
        <v>3360</v>
      </c>
      <c r="I125" s="711">
        <v>23.149999999999995</v>
      </c>
      <c r="J125" s="711">
        <v>150</v>
      </c>
      <c r="K125" s="712">
        <v>3472.1099999999997</v>
      </c>
    </row>
    <row r="126" spans="1:11" ht="14.4" customHeight="1" x14ac:dyDescent="0.3">
      <c r="A126" s="695" t="s">
        <v>544</v>
      </c>
      <c r="B126" s="696" t="s">
        <v>1919</v>
      </c>
      <c r="C126" s="699" t="s">
        <v>554</v>
      </c>
      <c r="D126" s="720" t="s">
        <v>1921</v>
      </c>
      <c r="E126" s="699" t="s">
        <v>3839</v>
      </c>
      <c r="F126" s="720" t="s">
        <v>3840</v>
      </c>
      <c r="G126" s="699" t="s">
        <v>3361</v>
      </c>
      <c r="H126" s="699" t="s">
        <v>3362</v>
      </c>
      <c r="I126" s="711">
        <v>4660.92</v>
      </c>
      <c r="J126" s="711">
        <v>9</v>
      </c>
      <c r="K126" s="712">
        <v>41948.28</v>
      </c>
    </row>
    <row r="127" spans="1:11" ht="14.4" customHeight="1" x14ac:dyDescent="0.3">
      <c r="A127" s="695" t="s">
        <v>544</v>
      </c>
      <c r="B127" s="696" t="s">
        <v>1919</v>
      </c>
      <c r="C127" s="699" t="s">
        <v>554</v>
      </c>
      <c r="D127" s="720" t="s">
        <v>1921</v>
      </c>
      <c r="E127" s="699" t="s">
        <v>3839</v>
      </c>
      <c r="F127" s="720" t="s">
        <v>3840</v>
      </c>
      <c r="G127" s="699" t="s">
        <v>3363</v>
      </c>
      <c r="H127" s="699" t="s">
        <v>3364</v>
      </c>
      <c r="I127" s="711">
        <v>65.34</v>
      </c>
      <c r="J127" s="711">
        <v>12</v>
      </c>
      <c r="K127" s="712">
        <v>784.08</v>
      </c>
    </row>
    <row r="128" spans="1:11" ht="14.4" customHeight="1" x14ac:dyDescent="0.3">
      <c r="A128" s="695" t="s">
        <v>544</v>
      </c>
      <c r="B128" s="696" t="s">
        <v>1919</v>
      </c>
      <c r="C128" s="699" t="s">
        <v>554</v>
      </c>
      <c r="D128" s="720" t="s">
        <v>1921</v>
      </c>
      <c r="E128" s="699" t="s">
        <v>3839</v>
      </c>
      <c r="F128" s="720" t="s">
        <v>3840</v>
      </c>
      <c r="G128" s="699" t="s">
        <v>3155</v>
      </c>
      <c r="H128" s="699" t="s">
        <v>3156</v>
      </c>
      <c r="I128" s="711">
        <v>17.98</v>
      </c>
      <c r="J128" s="711">
        <v>100</v>
      </c>
      <c r="K128" s="712">
        <v>1798</v>
      </c>
    </row>
    <row r="129" spans="1:11" ht="14.4" customHeight="1" x14ac:dyDescent="0.3">
      <c r="A129" s="695" t="s">
        <v>544</v>
      </c>
      <c r="B129" s="696" t="s">
        <v>1919</v>
      </c>
      <c r="C129" s="699" t="s">
        <v>554</v>
      </c>
      <c r="D129" s="720" t="s">
        <v>1921</v>
      </c>
      <c r="E129" s="699" t="s">
        <v>3839</v>
      </c>
      <c r="F129" s="720" t="s">
        <v>3840</v>
      </c>
      <c r="G129" s="699" t="s">
        <v>3365</v>
      </c>
      <c r="H129" s="699" t="s">
        <v>3366</v>
      </c>
      <c r="I129" s="711">
        <v>17.98</v>
      </c>
      <c r="J129" s="711">
        <v>50</v>
      </c>
      <c r="K129" s="712">
        <v>899</v>
      </c>
    </row>
    <row r="130" spans="1:11" ht="14.4" customHeight="1" x14ac:dyDescent="0.3">
      <c r="A130" s="695" t="s">
        <v>544</v>
      </c>
      <c r="B130" s="696" t="s">
        <v>1919</v>
      </c>
      <c r="C130" s="699" t="s">
        <v>554</v>
      </c>
      <c r="D130" s="720" t="s">
        <v>1921</v>
      </c>
      <c r="E130" s="699" t="s">
        <v>3839</v>
      </c>
      <c r="F130" s="720" t="s">
        <v>3840</v>
      </c>
      <c r="G130" s="699" t="s">
        <v>3367</v>
      </c>
      <c r="H130" s="699" t="s">
        <v>3368</v>
      </c>
      <c r="I130" s="711">
        <v>1040.5999999999999</v>
      </c>
      <c r="J130" s="711">
        <v>5</v>
      </c>
      <c r="K130" s="712">
        <v>5203</v>
      </c>
    </row>
    <row r="131" spans="1:11" ht="14.4" customHeight="1" x14ac:dyDescent="0.3">
      <c r="A131" s="695" t="s">
        <v>544</v>
      </c>
      <c r="B131" s="696" t="s">
        <v>1919</v>
      </c>
      <c r="C131" s="699" t="s">
        <v>554</v>
      </c>
      <c r="D131" s="720" t="s">
        <v>1921</v>
      </c>
      <c r="E131" s="699" t="s">
        <v>3839</v>
      </c>
      <c r="F131" s="720" t="s">
        <v>3840</v>
      </c>
      <c r="G131" s="699" t="s">
        <v>3369</v>
      </c>
      <c r="H131" s="699" t="s">
        <v>3370</v>
      </c>
      <c r="I131" s="711">
        <v>1406.63</v>
      </c>
      <c r="J131" s="711">
        <v>25</v>
      </c>
      <c r="K131" s="712">
        <v>35165.629999999997</v>
      </c>
    </row>
    <row r="132" spans="1:11" ht="14.4" customHeight="1" x14ac:dyDescent="0.3">
      <c r="A132" s="695" t="s">
        <v>544</v>
      </c>
      <c r="B132" s="696" t="s">
        <v>1919</v>
      </c>
      <c r="C132" s="699" t="s">
        <v>554</v>
      </c>
      <c r="D132" s="720" t="s">
        <v>1921</v>
      </c>
      <c r="E132" s="699" t="s">
        <v>3839</v>
      </c>
      <c r="F132" s="720" t="s">
        <v>3840</v>
      </c>
      <c r="G132" s="699" t="s">
        <v>3371</v>
      </c>
      <c r="H132" s="699" t="s">
        <v>3372</v>
      </c>
      <c r="I132" s="711">
        <v>17.98</v>
      </c>
      <c r="J132" s="711">
        <v>50</v>
      </c>
      <c r="K132" s="712">
        <v>899</v>
      </c>
    </row>
    <row r="133" spans="1:11" ht="14.4" customHeight="1" x14ac:dyDescent="0.3">
      <c r="A133" s="695" t="s">
        <v>544</v>
      </c>
      <c r="B133" s="696" t="s">
        <v>1919</v>
      </c>
      <c r="C133" s="699" t="s">
        <v>554</v>
      </c>
      <c r="D133" s="720" t="s">
        <v>1921</v>
      </c>
      <c r="E133" s="699" t="s">
        <v>3839</v>
      </c>
      <c r="F133" s="720" t="s">
        <v>3840</v>
      </c>
      <c r="G133" s="699" t="s">
        <v>3373</v>
      </c>
      <c r="H133" s="699" t="s">
        <v>3374</v>
      </c>
      <c r="I133" s="711">
        <v>123.18</v>
      </c>
      <c r="J133" s="711">
        <v>300</v>
      </c>
      <c r="K133" s="712">
        <v>36953.5</v>
      </c>
    </row>
    <row r="134" spans="1:11" ht="14.4" customHeight="1" x14ac:dyDescent="0.3">
      <c r="A134" s="695" t="s">
        <v>544</v>
      </c>
      <c r="B134" s="696" t="s">
        <v>1919</v>
      </c>
      <c r="C134" s="699" t="s">
        <v>554</v>
      </c>
      <c r="D134" s="720" t="s">
        <v>1921</v>
      </c>
      <c r="E134" s="699" t="s">
        <v>3839</v>
      </c>
      <c r="F134" s="720" t="s">
        <v>3840</v>
      </c>
      <c r="G134" s="699" t="s">
        <v>3375</v>
      </c>
      <c r="H134" s="699" t="s">
        <v>3376</v>
      </c>
      <c r="I134" s="711">
        <v>15</v>
      </c>
      <c r="J134" s="711">
        <v>200</v>
      </c>
      <c r="K134" s="712">
        <v>3000</v>
      </c>
    </row>
    <row r="135" spans="1:11" ht="14.4" customHeight="1" x14ac:dyDescent="0.3">
      <c r="A135" s="695" t="s">
        <v>544</v>
      </c>
      <c r="B135" s="696" t="s">
        <v>1919</v>
      </c>
      <c r="C135" s="699" t="s">
        <v>554</v>
      </c>
      <c r="D135" s="720" t="s">
        <v>1921</v>
      </c>
      <c r="E135" s="699" t="s">
        <v>3839</v>
      </c>
      <c r="F135" s="720" t="s">
        <v>3840</v>
      </c>
      <c r="G135" s="699" t="s">
        <v>3377</v>
      </c>
      <c r="H135" s="699" t="s">
        <v>3378</v>
      </c>
      <c r="I135" s="711">
        <v>467.01</v>
      </c>
      <c r="J135" s="711">
        <v>10</v>
      </c>
      <c r="K135" s="712">
        <v>4670.12</v>
      </c>
    </row>
    <row r="136" spans="1:11" ht="14.4" customHeight="1" x14ac:dyDescent="0.3">
      <c r="A136" s="695" t="s">
        <v>544</v>
      </c>
      <c r="B136" s="696" t="s">
        <v>1919</v>
      </c>
      <c r="C136" s="699" t="s">
        <v>554</v>
      </c>
      <c r="D136" s="720" t="s">
        <v>1921</v>
      </c>
      <c r="E136" s="699" t="s">
        <v>3839</v>
      </c>
      <c r="F136" s="720" t="s">
        <v>3840</v>
      </c>
      <c r="G136" s="699" t="s">
        <v>3379</v>
      </c>
      <c r="H136" s="699" t="s">
        <v>3380</v>
      </c>
      <c r="I136" s="711">
        <v>2.8849999999999998</v>
      </c>
      <c r="J136" s="711">
        <v>750</v>
      </c>
      <c r="K136" s="712">
        <v>2162.5</v>
      </c>
    </row>
    <row r="137" spans="1:11" ht="14.4" customHeight="1" x14ac:dyDescent="0.3">
      <c r="A137" s="695" t="s">
        <v>544</v>
      </c>
      <c r="B137" s="696" t="s">
        <v>1919</v>
      </c>
      <c r="C137" s="699" t="s">
        <v>554</v>
      </c>
      <c r="D137" s="720" t="s">
        <v>1921</v>
      </c>
      <c r="E137" s="699" t="s">
        <v>3839</v>
      </c>
      <c r="F137" s="720" t="s">
        <v>3840</v>
      </c>
      <c r="G137" s="699" t="s">
        <v>3381</v>
      </c>
      <c r="H137" s="699" t="s">
        <v>3382</v>
      </c>
      <c r="I137" s="711">
        <v>1.9375</v>
      </c>
      <c r="J137" s="711">
        <v>800</v>
      </c>
      <c r="K137" s="712">
        <v>1550</v>
      </c>
    </row>
    <row r="138" spans="1:11" ht="14.4" customHeight="1" x14ac:dyDescent="0.3">
      <c r="A138" s="695" t="s">
        <v>544</v>
      </c>
      <c r="B138" s="696" t="s">
        <v>1919</v>
      </c>
      <c r="C138" s="699" t="s">
        <v>554</v>
      </c>
      <c r="D138" s="720" t="s">
        <v>1921</v>
      </c>
      <c r="E138" s="699" t="s">
        <v>3839</v>
      </c>
      <c r="F138" s="720" t="s">
        <v>3840</v>
      </c>
      <c r="G138" s="699" t="s">
        <v>3383</v>
      </c>
      <c r="H138" s="699" t="s">
        <v>3384</v>
      </c>
      <c r="I138" s="711">
        <v>5.2037500000000003</v>
      </c>
      <c r="J138" s="711">
        <v>11135</v>
      </c>
      <c r="K138" s="712">
        <v>57943.649999999994</v>
      </c>
    </row>
    <row r="139" spans="1:11" ht="14.4" customHeight="1" x14ac:dyDescent="0.3">
      <c r="A139" s="695" t="s">
        <v>544</v>
      </c>
      <c r="B139" s="696" t="s">
        <v>1919</v>
      </c>
      <c r="C139" s="699" t="s">
        <v>554</v>
      </c>
      <c r="D139" s="720" t="s">
        <v>1921</v>
      </c>
      <c r="E139" s="699" t="s">
        <v>3839</v>
      </c>
      <c r="F139" s="720" t="s">
        <v>3840</v>
      </c>
      <c r="G139" s="699" t="s">
        <v>3385</v>
      </c>
      <c r="H139" s="699" t="s">
        <v>3386</v>
      </c>
      <c r="I139" s="711">
        <v>13.205</v>
      </c>
      <c r="J139" s="711">
        <v>20</v>
      </c>
      <c r="K139" s="712">
        <v>264.10000000000002</v>
      </c>
    </row>
    <row r="140" spans="1:11" ht="14.4" customHeight="1" x14ac:dyDescent="0.3">
      <c r="A140" s="695" t="s">
        <v>544</v>
      </c>
      <c r="B140" s="696" t="s">
        <v>1919</v>
      </c>
      <c r="C140" s="699" t="s">
        <v>554</v>
      </c>
      <c r="D140" s="720" t="s">
        <v>1921</v>
      </c>
      <c r="E140" s="699" t="s">
        <v>3839</v>
      </c>
      <c r="F140" s="720" t="s">
        <v>3840</v>
      </c>
      <c r="G140" s="699" t="s">
        <v>3387</v>
      </c>
      <c r="H140" s="699" t="s">
        <v>3388</v>
      </c>
      <c r="I140" s="711">
        <v>13.2</v>
      </c>
      <c r="J140" s="711">
        <v>20</v>
      </c>
      <c r="K140" s="712">
        <v>264</v>
      </c>
    </row>
    <row r="141" spans="1:11" ht="14.4" customHeight="1" x14ac:dyDescent="0.3">
      <c r="A141" s="695" t="s">
        <v>544</v>
      </c>
      <c r="B141" s="696" t="s">
        <v>1919</v>
      </c>
      <c r="C141" s="699" t="s">
        <v>554</v>
      </c>
      <c r="D141" s="720" t="s">
        <v>1921</v>
      </c>
      <c r="E141" s="699" t="s">
        <v>3839</v>
      </c>
      <c r="F141" s="720" t="s">
        <v>3840</v>
      </c>
      <c r="G141" s="699" t="s">
        <v>3389</v>
      </c>
      <c r="H141" s="699" t="s">
        <v>3390</v>
      </c>
      <c r="I141" s="711">
        <v>1.5525</v>
      </c>
      <c r="J141" s="711">
        <v>2400</v>
      </c>
      <c r="K141" s="712">
        <v>3726</v>
      </c>
    </row>
    <row r="142" spans="1:11" ht="14.4" customHeight="1" x14ac:dyDescent="0.3">
      <c r="A142" s="695" t="s">
        <v>544</v>
      </c>
      <c r="B142" s="696" t="s">
        <v>1919</v>
      </c>
      <c r="C142" s="699" t="s">
        <v>554</v>
      </c>
      <c r="D142" s="720" t="s">
        <v>1921</v>
      </c>
      <c r="E142" s="699" t="s">
        <v>3839</v>
      </c>
      <c r="F142" s="720" t="s">
        <v>3840</v>
      </c>
      <c r="G142" s="699" t="s">
        <v>3391</v>
      </c>
      <c r="H142" s="699" t="s">
        <v>3392</v>
      </c>
      <c r="I142" s="711">
        <v>21.24</v>
      </c>
      <c r="J142" s="711">
        <v>100</v>
      </c>
      <c r="K142" s="712">
        <v>2123.7799999999997</v>
      </c>
    </row>
    <row r="143" spans="1:11" ht="14.4" customHeight="1" x14ac:dyDescent="0.3">
      <c r="A143" s="695" t="s">
        <v>544</v>
      </c>
      <c r="B143" s="696" t="s">
        <v>1919</v>
      </c>
      <c r="C143" s="699" t="s">
        <v>554</v>
      </c>
      <c r="D143" s="720" t="s">
        <v>1921</v>
      </c>
      <c r="E143" s="699" t="s">
        <v>3839</v>
      </c>
      <c r="F143" s="720" t="s">
        <v>3840</v>
      </c>
      <c r="G143" s="699" t="s">
        <v>3393</v>
      </c>
      <c r="H143" s="699" t="s">
        <v>3394</v>
      </c>
      <c r="I143" s="711">
        <v>21.234999999999999</v>
      </c>
      <c r="J143" s="711">
        <v>700</v>
      </c>
      <c r="K143" s="712">
        <v>14864</v>
      </c>
    </row>
    <row r="144" spans="1:11" ht="14.4" customHeight="1" x14ac:dyDescent="0.3">
      <c r="A144" s="695" t="s">
        <v>544</v>
      </c>
      <c r="B144" s="696" t="s">
        <v>1919</v>
      </c>
      <c r="C144" s="699" t="s">
        <v>554</v>
      </c>
      <c r="D144" s="720" t="s">
        <v>1921</v>
      </c>
      <c r="E144" s="699" t="s">
        <v>3839</v>
      </c>
      <c r="F144" s="720" t="s">
        <v>3840</v>
      </c>
      <c r="G144" s="699" t="s">
        <v>3395</v>
      </c>
      <c r="H144" s="699" t="s">
        <v>3396</v>
      </c>
      <c r="I144" s="711">
        <v>347.39</v>
      </c>
      <c r="J144" s="711">
        <v>100</v>
      </c>
      <c r="K144" s="712">
        <v>34739.199999999997</v>
      </c>
    </row>
    <row r="145" spans="1:11" ht="14.4" customHeight="1" x14ac:dyDescent="0.3">
      <c r="A145" s="695" t="s">
        <v>544</v>
      </c>
      <c r="B145" s="696" t="s">
        <v>1919</v>
      </c>
      <c r="C145" s="699" t="s">
        <v>554</v>
      </c>
      <c r="D145" s="720" t="s">
        <v>1921</v>
      </c>
      <c r="E145" s="699" t="s">
        <v>3839</v>
      </c>
      <c r="F145" s="720" t="s">
        <v>3840</v>
      </c>
      <c r="G145" s="699" t="s">
        <v>3397</v>
      </c>
      <c r="H145" s="699" t="s">
        <v>3398</v>
      </c>
      <c r="I145" s="711">
        <v>6.65</v>
      </c>
      <c r="J145" s="711">
        <v>40</v>
      </c>
      <c r="K145" s="712">
        <v>266</v>
      </c>
    </row>
    <row r="146" spans="1:11" ht="14.4" customHeight="1" x14ac:dyDescent="0.3">
      <c r="A146" s="695" t="s">
        <v>544</v>
      </c>
      <c r="B146" s="696" t="s">
        <v>1919</v>
      </c>
      <c r="C146" s="699" t="s">
        <v>554</v>
      </c>
      <c r="D146" s="720" t="s">
        <v>1921</v>
      </c>
      <c r="E146" s="699" t="s">
        <v>3839</v>
      </c>
      <c r="F146" s="720" t="s">
        <v>3840</v>
      </c>
      <c r="G146" s="699" t="s">
        <v>3399</v>
      </c>
      <c r="H146" s="699" t="s">
        <v>3400</v>
      </c>
      <c r="I146" s="711">
        <v>5.5466666666666669</v>
      </c>
      <c r="J146" s="711">
        <v>63</v>
      </c>
      <c r="K146" s="712">
        <v>532.67000000000007</v>
      </c>
    </row>
    <row r="147" spans="1:11" ht="14.4" customHeight="1" x14ac:dyDescent="0.3">
      <c r="A147" s="695" t="s">
        <v>544</v>
      </c>
      <c r="B147" s="696" t="s">
        <v>1919</v>
      </c>
      <c r="C147" s="699" t="s">
        <v>554</v>
      </c>
      <c r="D147" s="720" t="s">
        <v>1921</v>
      </c>
      <c r="E147" s="699" t="s">
        <v>3839</v>
      </c>
      <c r="F147" s="720" t="s">
        <v>3840</v>
      </c>
      <c r="G147" s="699" t="s">
        <v>3401</v>
      </c>
      <c r="H147" s="699" t="s">
        <v>3402</v>
      </c>
      <c r="I147" s="711">
        <v>261.63</v>
      </c>
      <c r="J147" s="711">
        <v>8</v>
      </c>
      <c r="K147" s="712">
        <v>2093</v>
      </c>
    </row>
    <row r="148" spans="1:11" ht="14.4" customHeight="1" x14ac:dyDescent="0.3">
      <c r="A148" s="695" t="s">
        <v>544</v>
      </c>
      <c r="B148" s="696" t="s">
        <v>1919</v>
      </c>
      <c r="C148" s="699" t="s">
        <v>554</v>
      </c>
      <c r="D148" s="720" t="s">
        <v>1921</v>
      </c>
      <c r="E148" s="699" t="s">
        <v>3839</v>
      </c>
      <c r="F148" s="720" t="s">
        <v>3840</v>
      </c>
      <c r="G148" s="699" t="s">
        <v>3403</v>
      </c>
      <c r="H148" s="699" t="s">
        <v>3404</v>
      </c>
      <c r="I148" s="711">
        <v>220.91</v>
      </c>
      <c r="J148" s="711">
        <v>60</v>
      </c>
      <c r="K148" s="712">
        <v>13254.58</v>
      </c>
    </row>
    <row r="149" spans="1:11" ht="14.4" customHeight="1" x14ac:dyDescent="0.3">
      <c r="A149" s="695" t="s">
        <v>544</v>
      </c>
      <c r="B149" s="696" t="s">
        <v>1919</v>
      </c>
      <c r="C149" s="699" t="s">
        <v>554</v>
      </c>
      <c r="D149" s="720" t="s">
        <v>1921</v>
      </c>
      <c r="E149" s="699" t="s">
        <v>3839</v>
      </c>
      <c r="F149" s="720" t="s">
        <v>3840</v>
      </c>
      <c r="G149" s="699" t="s">
        <v>3405</v>
      </c>
      <c r="H149" s="699" t="s">
        <v>3406</v>
      </c>
      <c r="I149" s="711">
        <v>0.47249999999999998</v>
      </c>
      <c r="J149" s="711">
        <v>6000</v>
      </c>
      <c r="K149" s="712">
        <v>2840</v>
      </c>
    </row>
    <row r="150" spans="1:11" ht="14.4" customHeight="1" x14ac:dyDescent="0.3">
      <c r="A150" s="695" t="s">
        <v>544</v>
      </c>
      <c r="B150" s="696" t="s">
        <v>1919</v>
      </c>
      <c r="C150" s="699" t="s">
        <v>554</v>
      </c>
      <c r="D150" s="720" t="s">
        <v>1921</v>
      </c>
      <c r="E150" s="699" t="s">
        <v>3839</v>
      </c>
      <c r="F150" s="720" t="s">
        <v>3840</v>
      </c>
      <c r="G150" s="699" t="s">
        <v>3407</v>
      </c>
      <c r="H150" s="699" t="s">
        <v>3408</v>
      </c>
      <c r="I150" s="711">
        <v>0.47</v>
      </c>
      <c r="J150" s="711">
        <v>2000</v>
      </c>
      <c r="K150" s="712">
        <v>940</v>
      </c>
    </row>
    <row r="151" spans="1:11" ht="14.4" customHeight="1" x14ac:dyDescent="0.3">
      <c r="A151" s="695" t="s">
        <v>544</v>
      </c>
      <c r="B151" s="696" t="s">
        <v>1919</v>
      </c>
      <c r="C151" s="699" t="s">
        <v>554</v>
      </c>
      <c r="D151" s="720" t="s">
        <v>1921</v>
      </c>
      <c r="E151" s="699" t="s">
        <v>3839</v>
      </c>
      <c r="F151" s="720" t="s">
        <v>3840</v>
      </c>
      <c r="G151" s="699" t="s">
        <v>3409</v>
      </c>
      <c r="H151" s="699" t="s">
        <v>3410</v>
      </c>
      <c r="I151" s="711">
        <v>4.0275000000000007</v>
      </c>
      <c r="J151" s="711">
        <v>1400</v>
      </c>
      <c r="K151" s="712">
        <v>5640</v>
      </c>
    </row>
    <row r="152" spans="1:11" ht="14.4" customHeight="1" x14ac:dyDescent="0.3">
      <c r="A152" s="695" t="s">
        <v>544</v>
      </c>
      <c r="B152" s="696" t="s">
        <v>1919</v>
      </c>
      <c r="C152" s="699" t="s">
        <v>554</v>
      </c>
      <c r="D152" s="720" t="s">
        <v>1921</v>
      </c>
      <c r="E152" s="699" t="s">
        <v>3839</v>
      </c>
      <c r="F152" s="720" t="s">
        <v>3840</v>
      </c>
      <c r="G152" s="699" t="s">
        <v>3411</v>
      </c>
      <c r="H152" s="699" t="s">
        <v>3412</v>
      </c>
      <c r="I152" s="711">
        <v>2.6</v>
      </c>
      <c r="J152" s="711">
        <v>3800</v>
      </c>
      <c r="K152" s="712">
        <v>9880</v>
      </c>
    </row>
    <row r="153" spans="1:11" ht="14.4" customHeight="1" x14ac:dyDescent="0.3">
      <c r="A153" s="695" t="s">
        <v>544</v>
      </c>
      <c r="B153" s="696" t="s">
        <v>1919</v>
      </c>
      <c r="C153" s="699" t="s">
        <v>554</v>
      </c>
      <c r="D153" s="720" t="s">
        <v>1921</v>
      </c>
      <c r="E153" s="699" t="s">
        <v>3839</v>
      </c>
      <c r="F153" s="720" t="s">
        <v>3840</v>
      </c>
      <c r="G153" s="699" t="s">
        <v>3413</v>
      </c>
      <c r="H153" s="699" t="s">
        <v>3414</v>
      </c>
      <c r="I153" s="711">
        <v>2.6</v>
      </c>
      <c r="J153" s="711">
        <v>4000</v>
      </c>
      <c r="K153" s="712">
        <v>10400</v>
      </c>
    </row>
    <row r="154" spans="1:11" ht="14.4" customHeight="1" x14ac:dyDescent="0.3">
      <c r="A154" s="695" t="s">
        <v>544</v>
      </c>
      <c r="B154" s="696" t="s">
        <v>1919</v>
      </c>
      <c r="C154" s="699" t="s">
        <v>554</v>
      </c>
      <c r="D154" s="720" t="s">
        <v>1921</v>
      </c>
      <c r="E154" s="699" t="s">
        <v>3839</v>
      </c>
      <c r="F154" s="720" t="s">
        <v>3840</v>
      </c>
      <c r="G154" s="699" t="s">
        <v>3415</v>
      </c>
      <c r="H154" s="699" t="s">
        <v>3416</v>
      </c>
      <c r="I154" s="711">
        <v>15.39</v>
      </c>
      <c r="J154" s="711">
        <v>200</v>
      </c>
      <c r="K154" s="712">
        <v>3078</v>
      </c>
    </row>
    <row r="155" spans="1:11" ht="14.4" customHeight="1" x14ac:dyDescent="0.3">
      <c r="A155" s="695" t="s">
        <v>544</v>
      </c>
      <c r="B155" s="696" t="s">
        <v>1919</v>
      </c>
      <c r="C155" s="699" t="s">
        <v>554</v>
      </c>
      <c r="D155" s="720" t="s">
        <v>1921</v>
      </c>
      <c r="E155" s="699" t="s">
        <v>3839</v>
      </c>
      <c r="F155" s="720" t="s">
        <v>3840</v>
      </c>
      <c r="G155" s="699" t="s">
        <v>3417</v>
      </c>
      <c r="H155" s="699" t="s">
        <v>3418</v>
      </c>
      <c r="I155" s="711">
        <v>2309.895</v>
      </c>
      <c r="J155" s="711">
        <v>20</v>
      </c>
      <c r="K155" s="712">
        <v>46197.9</v>
      </c>
    </row>
    <row r="156" spans="1:11" ht="14.4" customHeight="1" x14ac:dyDescent="0.3">
      <c r="A156" s="695" t="s">
        <v>544</v>
      </c>
      <c r="B156" s="696" t="s">
        <v>1919</v>
      </c>
      <c r="C156" s="699" t="s">
        <v>554</v>
      </c>
      <c r="D156" s="720" t="s">
        <v>1921</v>
      </c>
      <c r="E156" s="699" t="s">
        <v>3839</v>
      </c>
      <c r="F156" s="720" t="s">
        <v>3840</v>
      </c>
      <c r="G156" s="699" t="s">
        <v>3419</v>
      </c>
      <c r="H156" s="699" t="s">
        <v>3420</v>
      </c>
      <c r="I156" s="711">
        <v>646.76</v>
      </c>
      <c r="J156" s="711">
        <v>8</v>
      </c>
      <c r="K156" s="712">
        <v>5174.1000000000004</v>
      </c>
    </row>
    <row r="157" spans="1:11" ht="14.4" customHeight="1" x14ac:dyDescent="0.3">
      <c r="A157" s="695" t="s">
        <v>544</v>
      </c>
      <c r="B157" s="696" t="s">
        <v>1919</v>
      </c>
      <c r="C157" s="699" t="s">
        <v>554</v>
      </c>
      <c r="D157" s="720" t="s">
        <v>1921</v>
      </c>
      <c r="E157" s="699" t="s">
        <v>3839</v>
      </c>
      <c r="F157" s="720" t="s">
        <v>3840</v>
      </c>
      <c r="G157" s="699" t="s">
        <v>3421</v>
      </c>
      <c r="H157" s="699" t="s">
        <v>3422</v>
      </c>
      <c r="I157" s="711">
        <v>91.04</v>
      </c>
      <c r="J157" s="711">
        <v>40</v>
      </c>
      <c r="K157" s="712">
        <v>3641.62</v>
      </c>
    </row>
    <row r="158" spans="1:11" ht="14.4" customHeight="1" x14ac:dyDescent="0.3">
      <c r="A158" s="695" t="s">
        <v>544</v>
      </c>
      <c r="B158" s="696" t="s">
        <v>1919</v>
      </c>
      <c r="C158" s="699" t="s">
        <v>554</v>
      </c>
      <c r="D158" s="720" t="s">
        <v>1921</v>
      </c>
      <c r="E158" s="699" t="s">
        <v>3839</v>
      </c>
      <c r="F158" s="720" t="s">
        <v>3840</v>
      </c>
      <c r="G158" s="699" t="s">
        <v>3423</v>
      </c>
      <c r="H158" s="699" t="s">
        <v>3424</v>
      </c>
      <c r="I158" s="711">
        <v>91.04</v>
      </c>
      <c r="J158" s="711">
        <v>40</v>
      </c>
      <c r="K158" s="712">
        <v>3641.62</v>
      </c>
    </row>
    <row r="159" spans="1:11" ht="14.4" customHeight="1" x14ac:dyDescent="0.3">
      <c r="A159" s="695" t="s">
        <v>544</v>
      </c>
      <c r="B159" s="696" t="s">
        <v>1919</v>
      </c>
      <c r="C159" s="699" t="s">
        <v>554</v>
      </c>
      <c r="D159" s="720" t="s">
        <v>1921</v>
      </c>
      <c r="E159" s="699" t="s">
        <v>3839</v>
      </c>
      <c r="F159" s="720" t="s">
        <v>3840</v>
      </c>
      <c r="G159" s="699" t="s">
        <v>3425</v>
      </c>
      <c r="H159" s="699" t="s">
        <v>3426</v>
      </c>
      <c r="I159" s="711">
        <v>1672.22</v>
      </c>
      <c r="J159" s="711">
        <v>2</v>
      </c>
      <c r="K159" s="712">
        <v>3344.44</v>
      </c>
    </row>
    <row r="160" spans="1:11" ht="14.4" customHeight="1" x14ac:dyDescent="0.3">
      <c r="A160" s="695" t="s">
        <v>544</v>
      </c>
      <c r="B160" s="696" t="s">
        <v>1919</v>
      </c>
      <c r="C160" s="699" t="s">
        <v>554</v>
      </c>
      <c r="D160" s="720" t="s">
        <v>1921</v>
      </c>
      <c r="E160" s="699" t="s">
        <v>3839</v>
      </c>
      <c r="F160" s="720" t="s">
        <v>3840</v>
      </c>
      <c r="G160" s="699" t="s">
        <v>3427</v>
      </c>
      <c r="H160" s="699" t="s">
        <v>3428</v>
      </c>
      <c r="I160" s="711">
        <v>168.19</v>
      </c>
      <c r="J160" s="711">
        <v>20</v>
      </c>
      <c r="K160" s="712">
        <v>3363.8</v>
      </c>
    </row>
    <row r="161" spans="1:11" ht="14.4" customHeight="1" x14ac:dyDescent="0.3">
      <c r="A161" s="695" t="s">
        <v>544</v>
      </c>
      <c r="B161" s="696" t="s">
        <v>1919</v>
      </c>
      <c r="C161" s="699" t="s">
        <v>554</v>
      </c>
      <c r="D161" s="720" t="s">
        <v>1921</v>
      </c>
      <c r="E161" s="699" t="s">
        <v>3839</v>
      </c>
      <c r="F161" s="720" t="s">
        <v>3840</v>
      </c>
      <c r="G161" s="699" t="s">
        <v>3429</v>
      </c>
      <c r="H161" s="699" t="s">
        <v>3430</v>
      </c>
      <c r="I161" s="711">
        <v>22.323333333333334</v>
      </c>
      <c r="J161" s="711">
        <v>60</v>
      </c>
      <c r="K161" s="712">
        <v>1339.48</v>
      </c>
    </row>
    <row r="162" spans="1:11" ht="14.4" customHeight="1" x14ac:dyDescent="0.3">
      <c r="A162" s="695" t="s">
        <v>544</v>
      </c>
      <c r="B162" s="696" t="s">
        <v>1919</v>
      </c>
      <c r="C162" s="699" t="s">
        <v>554</v>
      </c>
      <c r="D162" s="720" t="s">
        <v>1921</v>
      </c>
      <c r="E162" s="699" t="s">
        <v>3839</v>
      </c>
      <c r="F162" s="720" t="s">
        <v>3840</v>
      </c>
      <c r="G162" s="699" t="s">
        <v>3431</v>
      </c>
      <c r="H162" s="699" t="s">
        <v>3432</v>
      </c>
      <c r="I162" s="711">
        <v>1869.45</v>
      </c>
      <c r="J162" s="711">
        <v>10</v>
      </c>
      <c r="K162" s="712">
        <v>18694.5</v>
      </c>
    </row>
    <row r="163" spans="1:11" ht="14.4" customHeight="1" x14ac:dyDescent="0.3">
      <c r="A163" s="695" t="s">
        <v>544</v>
      </c>
      <c r="B163" s="696" t="s">
        <v>1919</v>
      </c>
      <c r="C163" s="699" t="s">
        <v>554</v>
      </c>
      <c r="D163" s="720" t="s">
        <v>1921</v>
      </c>
      <c r="E163" s="699" t="s">
        <v>3839</v>
      </c>
      <c r="F163" s="720" t="s">
        <v>3840</v>
      </c>
      <c r="G163" s="699" t="s">
        <v>3433</v>
      </c>
      <c r="H163" s="699" t="s">
        <v>3434</v>
      </c>
      <c r="I163" s="711">
        <v>229.9</v>
      </c>
      <c r="J163" s="711">
        <v>120</v>
      </c>
      <c r="K163" s="712">
        <v>27588</v>
      </c>
    </row>
    <row r="164" spans="1:11" ht="14.4" customHeight="1" x14ac:dyDescent="0.3">
      <c r="A164" s="695" t="s">
        <v>544</v>
      </c>
      <c r="B164" s="696" t="s">
        <v>1919</v>
      </c>
      <c r="C164" s="699" t="s">
        <v>554</v>
      </c>
      <c r="D164" s="720" t="s">
        <v>1921</v>
      </c>
      <c r="E164" s="699" t="s">
        <v>3839</v>
      </c>
      <c r="F164" s="720" t="s">
        <v>3840</v>
      </c>
      <c r="G164" s="699" t="s">
        <v>3435</v>
      </c>
      <c r="H164" s="699" t="s">
        <v>3436</v>
      </c>
      <c r="I164" s="711">
        <v>12.84</v>
      </c>
      <c r="J164" s="711">
        <v>50</v>
      </c>
      <c r="K164" s="712">
        <v>642.21</v>
      </c>
    </row>
    <row r="165" spans="1:11" ht="14.4" customHeight="1" x14ac:dyDescent="0.3">
      <c r="A165" s="695" t="s">
        <v>544</v>
      </c>
      <c r="B165" s="696" t="s">
        <v>1919</v>
      </c>
      <c r="C165" s="699" t="s">
        <v>554</v>
      </c>
      <c r="D165" s="720" t="s">
        <v>1921</v>
      </c>
      <c r="E165" s="699" t="s">
        <v>3839</v>
      </c>
      <c r="F165" s="720" t="s">
        <v>3840</v>
      </c>
      <c r="G165" s="699" t="s">
        <v>3437</v>
      </c>
      <c r="H165" s="699" t="s">
        <v>3438</v>
      </c>
      <c r="I165" s="711">
        <v>25.99</v>
      </c>
      <c r="J165" s="711">
        <v>250</v>
      </c>
      <c r="K165" s="712">
        <v>6497.62</v>
      </c>
    </row>
    <row r="166" spans="1:11" ht="14.4" customHeight="1" x14ac:dyDescent="0.3">
      <c r="A166" s="695" t="s">
        <v>544</v>
      </c>
      <c r="B166" s="696" t="s">
        <v>1919</v>
      </c>
      <c r="C166" s="699" t="s">
        <v>554</v>
      </c>
      <c r="D166" s="720" t="s">
        <v>1921</v>
      </c>
      <c r="E166" s="699" t="s">
        <v>3839</v>
      </c>
      <c r="F166" s="720" t="s">
        <v>3840</v>
      </c>
      <c r="G166" s="699" t="s">
        <v>3439</v>
      </c>
      <c r="H166" s="699" t="s">
        <v>3440</v>
      </c>
      <c r="I166" s="711">
        <v>5693</v>
      </c>
      <c r="J166" s="711">
        <v>1</v>
      </c>
      <c r="K166" s="712">
        <v>5693</v>
      </c>
    </row>
    <row r="167" spans="1:11" ht="14.4" customHeight="1" x14ac:dyDescent="0.3">
      <c r="A167" s="695" t="s">
        <v>544</v>
      </c>
      <c r="B167" s="696" t="s">
        <v>1919</v>
      </c>
      <c r="C167" s="699" t="s">
        <v>554</v>
      </c>
      <c r="D167" s="720" t="s">
        <v>1921</v>
      </c>
      <c r="E167" s="699" t="s">
        <v>3839</v>
      </c>
      <c r="F167" s="720" t="s">
        <v>3840</v>
      </c>
      <c r="G167" s="699" t="s">
        <v>3441</v>
      </c>
      <c r="H167" s="699" t="s">
        <v>3442</v>
      </c>
      <c r="I167" s="711">
        <v>68.64</v>
      </c>
      <c r="J167" s="711">
        <v>20</v>
      </c>
      <c r="K167" s="712">
        <v>1372.75</v>
      </c>
    </row>
    <row r="168" spans="1:11" ht="14.4" customHeight="1" x14ac:dyDescent="0.3">
      <c r="A168" s="695" t="s">
        <v>544</v>
      </c>
      <c r="B168" s="696" t="s">
        <v>1919</v>
      </c>
      <c r="C168" s="699" t="s">
        <v>554</v>
      </c>
      <c r="D168" s="720" t="s">
        <v>1921</v>
      </c>
      <c r="E168" s="699" t="s">
        <v>3839</v>
      </c>
      <c r="F168" s="720" t="s">
        <v>3840</v>
      </c>
      <c r="G168" s="699" t="s">
        <v>3443</v>
      </c>
      <c r="H168" s="699" t="s">
        <v>3444</v>
      </c>
      <c r="I168" s="711">
        <v>1828.3333333333333</v>
      </c>
      <c r="J168" s="711">
        <v>3</v>
      </c>
      <c r="K168" s="712">
        <v>5485</v>
      </c>
    </row>
    <row r="169" spans="1:11" ht="14.4" customHeight="1" x14ac:dyDescent="0.3">
      <c r="A169" s="695" t="s">
        <v>544</v>
      </c>
      <c r="B169" s="696" t="s">
        <v>1919</v>
      </c>
      <c r="C169" s="699" t="s">
        <v>554</v>
      </c>
      <c r="D169" s="720" t="s">
        <v>1921</v>
      </c>
      <c r="E169" s="699" t="s">
        <v>3839</v>
      </c>
      <c r="F169" s="720" t="s">
        <v>3840</v>
      </c>
      <c r="G169" s="699" t="s">
        <v>3445</v>
      </c>
      <c r="H169" s="699" t="s">
        <v>3446</v>
      </c>
      <c r="I169" s="711">
        <v>271.95999999999998</v>
      </c>
      <c r="J169" s="711">
        <v>3</v>
      </c>
      <c r="K169" s="712">
        <v>815.88</v>
      </c>
    </row>
    <row r="170" spans="1:11" ht="14.4" customHeight="1" x14ac:dyDescent="0.3">
      <c r="A170" s="695" t="s">
        <v>544</v>
      </c>
      <c r="B170" s="696" t="s">
        <v>1919</v>
      </c>
      <c r="C170" s="699" t="s">
        <v>554</v>
      </c>
      <c r="D170" s="720" t="s">
        <v>1921</v>
      </c>
      <c r="E170" s="699" t="s">
        <v>3839</v>
      </c>
      <c r="F170" s="720" t="s">
        <v>3840</v>
      </c>
      <c r="G170" s="699" t="s">
        <v>3447</v>
      </c>
      <c r="H170" s="699" t="s">
        <v>3448</v>
      </c>
      <c r="I170" s="711">
        <v>9.68</v>
      </c>
      <c r="J170" s="711">
        <v>2800</v>
      </c>
      <c r="K170" s="712">
        <v>27104</v>
      </c>
    </row>
    <row r="171" spans="1:11" ht="14.4" customHeight="1" x14ac:dyDescent="0.3">
      <c r="A171" s="695" t="s">
        <v>544</v>
      </c>
      <c r="B171" s="696" t="s">
        <v>1919</v>
      </c>
      <c r="C171" s="699" t="s">
        <v>554</v>
      </c>
      <c r="D171" s="720" t="s">
        <v>1921</v>
      </c>
      <c r="E171" s="699" t="s">
        <v>3839</v>
      </c>
      <c r="F171" s="720" t="s">
        <v>3840</v>
      </c>
      <c r="G171" s="699" t="s">
        <v>3449</v>
      </c>
      <c r="H171" s="699" t="s">
        <v>3450</v>
      </c>
      <c r="I171" s="711">
        <v>15.73</v>
      </c>
      <c r="J171" s="711">
        <v>660</v>
      </c>
      <c r="K171" s="712">
        <v>10381.800000000001</v>
      </c>
    </row>
    <row r="172" spans="1:11" ht="14.4" customHeight="1" x14ac:dyDescent="0.3">
      <c r="A172" s="695" t="s">
        <v>544</v>
      </c>
      <c r="B172" s="696" t="s">
        <v>1919</v>
      </c>
      <c r="C172" s="699" t="s">
        <v>554</v>
      </c>
      <c r="D172" s="720" t="s">
        <v>1921</v>
      </c>
      <c r="E172" s="699" t="s">
        <v>3839</v>
      </c>
      <c r="F172" s="720" t="s">
        <v>3840</v>
      </c>
      <c r="G172" s="699" t="s">
        <v>3451</v>
      </c>
      <c r="H172" s="699" t="s">
        <v>3452</v>
      </c>
      <c r="I172" s="711">
        <v>24.2</v>
      </c>
      <c r="J172" s="711">
        <v>520</v>
      </c>
      <c r="K172" s="712">
        <v>12584</v>
      </c>
    </row>
    <row r="173" spans="1:11" ht="14.4" customHeight="1" x14ac:dyDescent="0.3">
      <c r="A173" s="695" t="s">
        <v>544</v>
      </c>
      <c r="B173" s="696" t="s">
        <v>1919</v>
      </c>
      <c r="C173" s="699" t="s">
        <v>554</v>
      </c>
      <c r="D173" s="720" t="s">
        <v>1921</v>
      </c>
      <c r="E173" s="699" t="s">
        <v>3839</v>
      </c>
      <c r="F173" s="720" t="s">
        <v>3840</v>
      </c>
      <c r="G173" s="699" t="s">
        <v>3453</v>
      </c>
      <c r="H173" s="699" t="s">
        <v>3454</v>
      </c>
      <c r="I173" s="711">
        <v>133.1</v>
      </c>
      <c r="J173" s="711">
        <v>30</v>
      </c>
      <c r="K173" s="712">
        <v>3993</v>
      </c>
    </row>
    <row r="174" spans="1:11" ht="14.4" customHeight="1" x14ac:dyDescent="0.3">
      <c r="A174" s="695" t="s">
        <v>544</v>
      </c>
      <c r="B174" s="696" t="s">
        <v>1919</v>
      </c>
      <c r="C174" s="699" t="s">
        <v>554</v>
      </c>
      <c r="D174" s="720" t="s">
        <v>1921</v>
      </c>
      <c r="E174" s="699" t="s">
        <v>3839</v>
      </c>
      <c r="F174" s="720" t="s">
        <v>3840</v>
      </c>
      <c r="G174" s="699" t="s">
        <v>3455</v>
      </c>
      <c r="H174" s="699" t="s">
        <v>3456</v>
      </c>
      <c r="I174" s="711">
        <v>78.05</v>
      </c>
      <c r="J174" s="711">
        <v>30</v>
      </c>
      <c r="K174" s="712">
        <v>2341.38</v>
      </c>
    </row>
    <row r="175" spans="1:11" ht="14.4" customHeight="1" x14ac:dyDescent="0.3">
      <c r="A175" s="695" t="s">
        <v>544</v>
      </c>
      <c r="B175" s="696" t="s">
        <v>1919</v>
      </c>
      <c r="C175" s="699" t="s">
        <v>554</v>
      </c>
      <c r="D175" s="720" t="s">
        <v>1921</v>
      </c>
      <c r="E175" s="699" t="s">
        <v>3839</v>
      </c>
      <c r="F175" s="720" t="s">
        <v>3840</v>
      </c>
      <c r="G175" s="699" t="s">
        <v>3457</v>
      </c>
      <c r="H175" s="699" t="s">
        <v>3458</v>
      </c>
      <c r="I175" s="711">
        <v>247.2</v>
      </c>
      <c r="J175" s="711">
        <v>10</v>
      </c>
      <c r="K175" s="712">
        <v>2472</v>
      </c>
    </row>
    <row r="176" spans="1:11" ht="14.4" customHeight="1" x14ac:dyDescent="0.3">
      <c r="A176" s="695" t="s">
        <v>544</v>
      </c>
      <c r="B176" s="696" t="s">
        <v>1919</v>
      </c>
      <c r="C176" s="699" t="s">
        <v>554</v>
      </c>
      <c r="D176" s="720" t="s">
        <v>1921</v>
      </c>
      <c r="E176" s="699" t="s">
        <v>3839</v>
      </c>
      <c r="F176" s="720" t="s">
        <v>3840</v>
      </c>
      <c r="G176" s="699" t="s">
        <v>3459</v>
      </c>
      <c r="H176" s="699" t="s">
        <v>3460</v>
      </c>
      <c r="I176" s="711">
        <v>78.17</v>
      </c>
      <c r="J176" s="711">
        <v>16</v>
      </c>
      <c r="K176" s="712">
        <v>1250.6600000000001</v>
      </c>
    </row>
    <row r="177" spans="1:11" ht="14.4" customHeight="1" x14ac:dyDescent="0.3">
      <c r="A177" s="695" t="s">
        <v>544</v>
      </c>
      <c r="B177" s="696" t="s">
        <v>1919</v>
      </c>
      <c r="C177" s="699" t="s">
        <v>554</v>
      </c>
      <c r="D177" s="720" t="s">
        <v>1921</v>
      </c>
      <c r="E177" s="699" t="s">
        <v>3839</v>
      </c>
      <c r="F177" s="720" t="s">
        <v>3840</v>
      </c>
      <c r="G177" s="699" t="s">
        <v>3461</v>
      </c>
      <c r="H177" s="699" t="s">
        <v>3462</v>
      </c>
      <c r="I177" s="711">
        <v>1234.2</v>
      </c>
      <c r="J177" s="711">
        <v>10</v>
      </c>
      <c r="K177" s="712">
        <v>12342</v>
      </c>
    </row>
    <row r="178" spans="1:11" ht="14.4" customHeight="1" x14ac:dyDescent="0.3">
      <c r="A178" s="695" t="s">
        <v>544</v>
      </c>
      <c r="B178" s="696" t="s">
        <v>1919</v>
      </c>
      <c r="C178" s="699" t="s">
        <v>554</v>
      </c>
      <c r="D178" s="720" t="s">
        <v>1921</v>
      </c>
      <c r="E178" s="699" t="s">
        <v>3839</v>
      </c>
      <c r="F178" s="720" t="s">
        <v>3840</v>
      </c>
      <c r="G178" s="699" t="s">
        <v>3463</v>
      </c>
      <c r="H178" s="699" t="s">
        <v>3464</v>
      </c>
      <c r="I178" s="711">
        <v>172.56</v>
      </c>
      <c r="J178" s="711">
        <v>10</v>
      </c>
      <c r="K178" s="712">
        <v>1725.59</v>
      </c>
    </row>
    <row r="179" spans="1:11" ht="14.4" customHeight="1" x14ac:dyDescent="0.3">
      <c r="A179" s="695" t="s">
        <v>544</v>
      </c>
      <c r="B179" s="696" t="s">
        <v>1919</v>
      </c>
      <c r="C179" s="699" t="s">
        <v>554</v>
      </c>
      <c r="D179" s="720" t="s">
        <v>1921</v>
      </c>
      <c r="E179" s="699" t="s">
        <v>3839</v>
      </c>
      <c r="F179" s="720" t="s">
        <v>3840</v>
      </c>
      <c r="G179" s="699" t="s">
        <v>3465</v>
      </c>
      <c r="H179" s="699" t="s">
        <v>3466</v>
      </c>
      <c r="I179" s="711">
        <v>1427.8</v>
      </c>
      <c r="J179" s="711">
        <v>5</v>
      </c>
      <c r="K179" s="712">
        <v>7139</v>
      </c>
    </row>
    <row r="180" spans="1:11" ht="14.4" customHeight="1" x14ac:dyDescent="0.3">
      <c r="A180" s="695" t="s">
        <v>544</v>
      </c>
      <c r="B180" s="696" t="s">
        <v>1919</v>
      </c>
      <c r="C180" s="699" t="s">
        <v>554</v>
      </c>
      <c r="D180" s="720" t="s">
        <v>1921</v>
      </c>
      <c r="E180" s="699" t="s">
        <v>3839</v>
      </c>
      <c r="F180" s="720" t="s">
        <v>3840</v>
      </c>
      <c r="G180" s="699" t="s">
        <v>3467</v>
      </c>
      <c r="H180" s="699" t="s">
        <v>3468</v>
      </c>
      <c r="I180" s="711">
        <v>50.6</v>
      </c>
      <c r="J180" s="711">
        <v>70</v>
      </c>
      <c r="K180" s="712">
        <v>3542</v>
      </c>
    </row>
    <row r="181" spans="1:11" ht="14.4" customHeight="1" x14ac:dyDescent="0.3">
      <c r="A181" s="695" t="s">
        <v>544</v>
      </c>
      <c r="B181" s="696" t="s">
        <v>1919</v>
      </c>
      <c r="C181" s="699" t="s">
        <v>554</v>
      </c>
      <c r="D181" s="720" t="s">
        <v>1921</v>
      </c>
      <c r="E181" s="699" t="s">
        <v>3839</v>
      </c>
      <c r="F181" s="720" t="s">
        <v>3840</v>
      </c>
      <c r="G181" s="699" t="s">
        <v>3469</v>
      </c>
      <c r="H181" s="699" t="s">
        <v>3470</v>
      </c>
      <c r="I181" s="711">
        <v>8.4700000000000006</v>
      </c>
      <c r="J181" s="711">
        <v>2100</v>
      </c>
      <c r="K181" s="712">
        <v>17787</v>
      </c>
    </row>
    <row r="182" spans="1:11" ht="14.4" customHeight="1" x14ac:dyDescent="0.3">
      <c r="A182" s="695" t="s">
        <v>544</v>
      </c>
      <c r="B182" s="696" t="s">
        <v>1919</v>
      </c>
      <c r="C182" s="699" t="s">
        <v>554</v>
      </c>
      <c r="D182" s="720" t="s">
        <v>1921</v>
      </c>
      <c r="E182" s="699" t="s">
        <v>3839</v>
      </c>
      <c r="F182" s="720" t="s">
        <v>3840</v>
      </c>
      <c r="G182" s="699" t="s">
        <v>3471</v>
      </c>
      <c r="H182" s="699" t="s">
        <v>3472</v>
      </c>
      <c r="I182" s="711">
        <v>479.16</v>
      </c>
      <c r="J182" s="711">
        <v>80</v>
      </c>
      <c r="K182" s="712">
        <v>38332.800000000003</v>
      </c>
    </row>
    <row r="183" spans="1:11" ht="14.4" customHeight="1" x14ac:dyDescent="0.3">
      <c r="A183" s="695" t="s">
        <v>544</v>
      </c>
      <c r="B183" s="696" t="s">
        <v>1919</v>
      </c>
      <c r="C183" s="699" t="s">
        <v>554</v>
      </c>
      <c r="D183" s="720" t="s">
        <v>1921</v>
      </c>
      <c r="E183" s="699" t="s">
        <v>3839</v>
      </c>
      <c r="F183" s="720" t="s">
        <v>3840</v>
      </c>
      <c r="G183" s="699" t="s">
        <v>3473</v>
      </c>
      <c r="H183" s="699" t="s">
        <v>3474</v>
      </c>
      <c r="I183" s="711">
        <v>59.5</v>
      </c>
      <c r="J183" s="711">
        <v>160</v>
      </c>
      <c r="K183" s="712">
        <v>9520.16</v>
      </c>
    </row>
    <row r="184" spans="1:11" ht="14.4" customHeight="1" x14ac:dyDescent="0.3">
      <c r="A184" s="695" t="s">
        <v>544</v>
      </c>
      <c r="B184" s="696" t="s">
        <v>1919</v>
      </c>
      <c r="C184" s="699" t="s">
        <v>554</v>
      </c>
      <c r="D184" s="720" t="s">
        <v>1921</v>
      </c>
      <c r="E184" s="699" t="s">
        <v>3839</v>
      </c>
      <c r="F184" s="720" t="s">
        <v>3840</v>
      </c>
      <c r="G184" s="699" t="s">
        <v>3475</v>
      </c>
      <c r="H184" s="699" t="s">
        <v>3476</v>
      </c>
      <c r="I184" s="711">
        <v>1128.25</v>
      </c>
      <c r="J184" s="711">
        <v>1</v>
      </c>
      <c r="K184" s="712">
        <v>1128.25</v>
      </c>
    </row>
    <row r="185" spans="1:11" ht="14.4" customHeight="1" x14ac:dyDescent="0.3">
      <c r="A185" s="695" t="s">
        <v>544</v>
      </c>
      <c r="B185" s="696" t="s">
        <v>1919</v>
      </c>
      <c r="C185" s="699" t="s">
        <v>554</v>
      </c>
      <c r="D185" s="720" t="s">
        <v>1921</v>
      </c>
      <c r="E185" s="699" t="s">
        <v>3839</v>
      </c>
      <c r="F185" s="720" t="s">
        <v>3840</v>
      </c>
      <c r="G185" s="699" t="s">
        <v>3477</v>
      </c>
      <c r="H185" s="699" t="s">
        <v>3478</v>
      </c>
      <c r="I185" s="711">
        <v>75.459999999999994</v>
      </c>
      <c r="J185" s="711">
        <v>60</v>
      </c>
      <c r="K185" s="712">
        <v>4527.87</v>
      </c>
    </row>
    <row r="186" spans="1:11" ht="14.4" customHeight="1" x14ac:dyDescent="0.3">
      <c r="A186" s="695" t="s">
        <v>544</v>
      </c>
      <c r="B186" s="696" t="s">
        <v>1919</v>
      </c>
      <c r="C186" s="699" t="s">
        <v>554</v>
      </c>
      <c r="D186" s="720" t="s">
        <v>1921</v>
      </c>
      <c r="E186" s="699" t="s">
        <v>3839</v>
      </c>
      <c r="F186" s="720" t="s">
        <v>3840</v>
      </c>
      <c r="G186" s="699" t="s">
        <v>3479</v>
      </c>
      <c r="H186" s="699" t="s">
        <v>3480</v>
      </c>
      <c r="I186" s="711">
        <v>798.6</v>
      </c>
      <c r="J186" s="711">
        <v>20</v>
      </c>
      <c r="K186" s="712">
        <v>15972</v>
      </c>
    </row>
    <row r="187" spans="1:11" ht="14.4" customHeight="1" x14ac:dyDescent="0.3">
      <c r="A187" s="695" t="s">
        <v>544</v>
      </c>
      <c r="B187" s="696" t="s">
        <v>1919</v>
      </c>
      <c r="C187" s="699" t="s">
        <v>554</v>
      </c>
      <c r="D187" s="720" t="s">
        <v>1921</v>
      </c>
      <c r="E187" s="699" t="s">
        <v>3839</v>
      </c>
      <c r="F187" s="720" t="s">
        <v>3840</v>
      </c>
      <c r="G187" s="699" t="s">
        <v>3481</v>
      </c>
      <c r="H187" s="699" t="s">
        <v>3482</v>
      </c>
      <c r="I187" s="711">
        <v>5060</v>
      </c>
      <c r="J187" s="711">
        <v>2</v>
      </c>
      <c r="K187" s="712">
        <v>10120</v>
      </c>
    </row>
    <row r="188" spans="1:11" ht="14.4" customHeight="1" x14ac:dyDescent="0.3">
      <c r="A188" s="695" t="s">
        <v>544</v>
      </c>
      <c r="B188" s="696" t="s">
        <v>1919</v>
      </c>
      <c r="C188" s="699" t="s">
        <v>554</v>
      </c>
      <c r="D188" s="720" t="s">
        <v>1921</v>
      </c>
      <c r="E188" s="699" t="s">
        <v>3839</v>
      </c>
      <c r="F188" s="720" t="s">
        <v>3840</v>
      </c>
      <c r="G188" s="699" t="s">
        <v>3483</v>
      </c>
      <c r="H188" s="699" t="s">
        <v>3484</v>
      </c>
      <c r="I188" s="711">
        <v>19.440000000000001</v>
      </c>
      <c r="J188" s="711">
        <v>50</v>
      </c>
      <c r="K188" s="712">
        <v>971.75</v>
      </c>
    </row>
    <row r="189" spans="1:11" ht="14.4" customHeight="1" x14ac:dyDescent="0.3">
      <c r="A189" s="695" t="s">
        <v>544</v>
      </c>
      <c r="B189" s="696" t="s">
        <v>1919</v>
      </c>
      <c r="C189" s="699" t="s">
        <v>554</v>
      </c>
      <c r="D189" s="720" t="s">
        <v>1921</v>
      </c>
      <c r="E189" s="699" t="s">
        <v>3839</v>
      </c>
      <c r="F189" s="720" t="s">
        <v>3840</v>
      </c>
      <c r="G189" s="699" t="s">
        <v>3485</v>
      </c>
      <c r="H189" s="699" t="s">
        <v>3486</v>
      </c>
      <c r="I189" s="711">
        <v>689.68</v>
      </c>
      <c r="J189" s="711">
        <v>3</v>
      </c>
      <c r="K189" s="712">
        <v>2069.0500000000002</v>
      </c>
    </row>
    <row r="190" spans="1:11" ht="14.4" customHeight="1" x14ac:dyDescent="0.3">
      <c r="A190" s="695" t="s">
        <v>544</v>
      </c>
      <c r="B190" s="696" t="s">
        <v>1919</v>
      </c>
      <c r="C190" s="699" t="s">
        <v>554</v>
      </c>
      <c r="D190" s="720" t="s">
        <v>1921</v>
      </c>
      <c r="E190" s="699" t="s">
        <v>3839</v>
      </c>
      <c r="F190" s="720" t="s">
        <v>3840</v>
      </c>
      <c r="G190" s="699" t="s">
        <v>3487</v>
      </c>
      <c r="H190" s="699" t="s">
        <v>3488</v>
      </c>
      <c r="I190" s="711">
        <v>1387.41</v>
      </c>
      <c r="J190" s="711">
        <v>3</v>
      </c>
      <c r="K190" s="712">
        <v>4162.24</v>
      </c>
    </row>
    <row r="191" spans="1:11" ht="14.4" customHeight="1" x14ac:dyDescent="0.3">
      <c r="A191" s="695" t="s">
        <v>544</v>
      </c>
      <c r="B191" s="696" t="s">
        <v>1919</v>
      </c>
      <c r="C191" s="699" t="s">
        <v>554</v>
      </c>
      <c r="D191" s="720" t="s">
        <v>1921</v>
      </c>
      <c r="E191" s="699" t="s">
        <v>3839</v>
      </c>
      <c r="F191" s="720" t="s">
        <v>3840</v>
      </c>
      <c r="G191" s="699" t="s">
        <v>3489</v>
      </c>
      <c r="H191" s="699" t="s">
        <v>3490</v>
      </c>
      <c r="I191" s="711">
        <v>5060</v>
      </c>
      <c r="J191" s="711">
        <v>1</v>
      </c>
      <c r="K191" s="712">
        <v>5060</v>
      </c>
    </row>
    <row r="192" spans="1:11" ht="14.4" customHeight="1" x14ac:dyDescent="0.3">
      <c r="A192" s="695" t="s">
        <v>544</v>
      </c>
      <c r="B192" s="696" t="s">
        <v>1919</v>
      </c>
      <c r="C192" s="699" t="s">
        <v>554</v>
      </c>
      <c r="D192" s="720" t="s">
        <v>1921</v>
      </c>
      <c r="E192" s="699" t="s">
        <v>3839</v>
      </c>
      <c r="F192" s="720" t="s">
        <v>3840</v>
      </c>
      <c r="G192" s="699" t="s">
        <v>3491</v>
      </c>
      <c r="H192" s="699" t="s">
        <v>3492</v>
      </c>
      <c r="I192" s="711">
        <v>97.71</v>
      </c>
      <c r="J192" s="711">
        <v>5</v>
      </c>
      <c r="K192" s="712">
        <v>488.54</v>
      </c>
    </row>
    <row r="193" spans="1:11" ht="14.4" customHeight="1" x14ac:dyDescent="0.3">
      <c r="A193" s="695" t="s">
        <v>544</v>
      </c>
      <c r="B193" s="696" t="s">
        <v>1919</v>
      </c>
      <c r="C193" s="699" t="s">
        <v>554</v>
      </c>
      <c r="D193" s="720" t="s">
        <v>1921</v>
      </c>
      <c r="E193" s="699" t="s">
        <v>3839</v>
      </c>
      <c r="F193" s="720" t="s">
        <v>3840</v>
      </c>
      <c r="G193" s="699" t="s">
        <v>3493</v>
      </c>
      <c r="H193" s="699" t="s">
        <v>3494</v>
      </c>
      <c r="I193" s="711">
        <v>11.7</v>
      </c>
      <c r="J193" s="711">
        <v>100</v>
      </c>
      <c r="K193" s="712">
        <v>1170.07</v>
      </c>
    </row>
    <row r="194" spans="1:11" ht="14.4" customHeight="1" x14ac:dyDescent="0.3">
      <c r="A194" s="695" t="s">
        <v>544</v>
      </c>
      <c r="B194" s="696" t="s">
        <v>1919</v>
      </c>
      <c r="C194" s="699" t="s">
        <v>554</v>
      </c>
      <c r="D194" s="720" t="s">
        <v>1921</v>
      </c>
      <c r="E194" s="699" t="s">
        <v>3845</v>
      </c>
      <c r="F194" s="720" t="s">
        <v>3846</v>
      </c>
      <c r="G194" s="699" t="s">
        <v>3495</v>
      </c>
      <c r="H194" s="699" t="s">
        <v>3496</v>
      </c>
      <c r="I194" s="711">
        <v>50.82</v>
      </c>
      <c r="J194" s="711">
        <v>3</v>
      </c>
      <c r="K194" s="712">
        <v>152.46</v>
      </c>
    </row>
    <row r="195" spans="1:11" ht="14.4" customHeight="1" x14ac:dyDescent="0.3">
      <c r="A195" s="695" t="s">
        <v>544</v>
      </c>
      <c r="B195" s="696" t="s">
        <v>1919</v>
      </c>
      <c r="C195" s="699" t="s">
        <v>554</v>
      </c>
      <c r="D195" s="720" t="s">
        <v>1921</v>
      </c>
      <c r="E195" s="699" t="s">
        <v>3845</v>
      </c>
      <c r="F195" s="720" t="s">
        <v>3846</v>
      </c>
      <c r="G195" s="699" t="s">
        <v>3497</v>
      </c>
      <c r="H195" s="699" t="s">
        <v>3498</v>
      </c>
      <c r="I195" s="711">
        <v>101.71</v>
      </c>
      <c r="J195" s="711">
        <v>3</v>
      </c>
      <c r="K195" s="712">
        <v>305.13</v>
      </c>
    </row>
    <row r="196" spans="1:11" ht="14.4" customHeight="1" x14ac:dyDescent="0.3">
      <c r="A196" s="695" t="s">
        <v>544</v>
      </c>
      <c r="B196" s="696" t="s">
        <v>1919</v>
      </c>
      <c r="C196" s="699" t="s">
        <v>554</v>
      </c>
      <c r="D196" s="720" t="s">
        <v>1921</v>
      </c>
      <c r="E196" s="699" t="s">
        <v>3845</v>
      </c>
      <c r="F196" s="720" t="s">
        <v>3846</v>
      </c>
      <c r="G196" s="699" t="s">
        <v>3499</v>
      </c>
      <c r="H196" s="699" t="s">
        <v>3500</v>
      </c>
      <c r="I196" s="711">
        <v>154.91333333333333</v>
      </c>
      <c r="J196" s="711">
        <v>3</v>
      </c>
      <c r="K196" s="712">
        <v>464.74</v>
      </c>
    </row>
    <row r="197" spans="1:11" ht="14.4" customHeight="1" x14ac:dyDescent="0.3">
      <c r="A197" s="695" t="s">
        <v>544</v>
      </c>
      <c r="B197" s="696" t="s">
        <v>1919</v>
      </c>
      <c r="C197" s="699" t="s">
        <v>554</v>
      </c>
      <c r="D197" s="720" t="s">
        <v>1921</v>
      </c>
      <c r="E197" s="699" t="s">
        <v>3845</v>
      </c>
      <c r="F197" s="720" t="s">
        <v>3846</v>
      </c>
      <c r="G197" s="699" t="s">
        <v>3501</v>
      </c>
      <c r="H197" s="699" t="s">
        <v>3502</v>
      </c>
      <c r="I197" s="711">
        <v>87.12</v>
      </c>
      <c r="J197" s="711">
        <v>3</v>
      </c>
      <c r="K197" s="712">
        <v>261.36</v>
      </c>
    </row>
    <row r="198" spans="1:11" ht="14.4" customHeight="1" x14ac:dyDescent="0.3">
      <c r="A198" s="695" t="s">
        <v>544</v>
      </c>
      <c r="B198" s="696" t="s">
        <v>1919</v>
      </c>
      <c r="C198" s="699" t="s">
        <v>554</v>
      </c>
      <c r="D198" s="720" t="s">
        <v>1921</v>
      </c>
      <c r="E198" s="699" t="s">
        <v>3847</v>
      </c>
      <c r="F198" s="720" t="s">
        <v>3848</v>
      </c>
      <c r="G198" s="699" t="s">
        <v>3503</v>
      </c>
      <c r="H198" s="699" t="s">
        <v>3504</v>
      </c>
      <c r="I198" s="711">
        <v>928.20000000000016</v>
      </c>
      <c r="J198" s="711">
        <v>30</v>
      </c>
      <c r="K198" s="712">
        <v>27846.059999999998</v>
      </c>
    </row>
    <row r="199" spans="1:11" ht="14.4" customHeight="1" x14ac:dyDescent="0.3">
      <c r="A199" s="695" t="s">
        <v>544</v>
      </c>
      <c r="B199" s="696" t="s">
        <v>1919</v>
      </c>
      <c r="C199" s="699" t="s">
        <v>554</v>
      </c>
      <c r="D199" s="720" t="s">
        <v>1921</v>
      </c>
      <c r="E199" s="699" t="s">
        <v>3847</v>
      </c>
      <c r="F199" s="720" t="s">
        <v>3848</v>
      </c>
      <c r="G199" s="699" t="s">
        <v>3505</v>
      </c>
      <c r="H199" s="699" t="s">
        <v>3506</v>
      </c>
      <c r="I199" s="711">
        <v>319.91000000000003</v>
      </c>
      <c r="J199" s="711">
        <v>180</v>
      </c>
      <c r="K199" s="712">
        <v>57584.119999999995</v>
      </c>
    </row>
    <row r="200" spans="1:11" ht="14.4" customHeight="1" x14ac:dyDescent="0.3">
      <c r="A200" s="695" t="s">
        <v>544</v>
      </c>
      <c r="B200" s="696" t="s">
        <v>1919</v>
      </c>
      <c r="C200" s="699" t="s">
        <v>554</v>
      </c>
      <c r="D200" s="720" t="s">
        <v>1921</v>
      </c>
      <c r="E200" s="699" t="s">
        <v>3847</v>
      </c>
      <c r="F200" s="720" t="s">
        <v>3848</v>
      </c>
      <c r="G200" s="699" t="s">
        <v>3507</v>
      </c>
      <c r="H200" s="699" t="s">
        <v>3508</v>
      </c>
      <c r="I200" s="711">
        <v>1295.45</v>
      </c>
      <c r="J200" s="711">
        <v>5</v>
      </c>
      <c r="K200" s="712">
        <v>6477.25</v>
      </c>
    </row>
    <row r="201" spans="1:11" ht="14.4" customHeight="1" x14ac:dyDescent="0.3">
      <c r="A201" s="695" t="s">
        <v>544</v>
      </c>
      <c r="B201" s="696" t="s">
        <v>1919</v>
      </c>
      <c r="C201" s="699" t="s">
        <v>554</v>
      </c>
      <c r="D201" s="720" t="s">
        <v>1921</v>
      </c>
      <c r="E201" s="699" t="s">
        <v>3847</v>
      </c>
      <c r="F201" s="720" t="s">
        <v>3848</v>
      </c>
      <c r="G201" s="699" t="s">
        <v>3509</v>
      </c>
      <c r="H201" s="699" t="s">
        <v>3510</v>
      </c>
      <c r="I201" s="711">
        <v>920</v>
      </c>
      <c r="J201" s="711">
        <v>20</v>
      </c>
      <c r="K201" s="712">
        <v>18400</v>
      </c>
    </row>
    <row r="202" spans="1:11" ht="14.4" customHeight="1" x14ac:dyDescent="0.3">
      <c r="A202" s="695" t="s">
        <v>544</v>
      </c>
      <c r="B202" s="696" t="s">
        <v>1919</v>
      </c>
      <c r="C202" s="699" t="s">
        <v>554</v>
      </c>
      <c r="D202" s="720" t="s">
        <v>1921</v>
      </c>
      <c r="E202" s="699" t="s">
        <v>3849</v>
      </c>
      <c r="F202" s="720" t="s">
        <v>3850</v>
      </c>
      <c r="G202" s="699" t="s">
        <v>3511</v>
      </c>
      <c r="H202" s="699" t="s">
        <v>3512</v>
      </c>
      <c r="I202" s="711">
        <v>465.55</v>
      </c>
      <c r="J202" s="711">
        <v>2</v>
      </c>
      <c r="K202" s="712">
        <v>931.09</v>
      </c>
    </row>
    <row r="203" spans="1:11" ht="14.4" customHeight="1" x14ac:dyDescent="0.3">
      <c r="A203" s="695" t="s">
        <v>544</v>
      </c>
      <c r="B203" s="696" t="s">
        <v>1919</v>
      </c>
      <c r="C203" s="699" t="s">
        <v>554</v>
      </c>
      <c r="D203" s="720" t="s">
        <v>1921</v>
      </c>
      <c r="E203" s="699" t="s">
        <v>3851</v>
      </c>
      <c r="F203" s="720" t="s">
        <v>3852</v>
      </c>
      <c r="G203" s="699" t="s">
        <v>3513</v>
      </c>
      <c r="H203" s="699" t="s">
        <v>3514</v>
      </c>
      <c r="I203" s="711">
        <v>2299</v>
      </c>
      <c r="J203" s="711">
        <v>1</v>
      </c>
      <c r="K203" s="712">
        <v>2299</v>
      </c>
    </row>
    <row r="204" spans="1:11" ht="14.4" customHeight="1" x14ac:dyDescent="0.3">
      <c r="A204" s="695" t="s">
        <v>544</v>
      </c>
      <c r="B204" s="696" t="s">
        <v>1919</v>
      </c>
      <c r="C204" s="699" t="s">
        <v>554</v>
      </c>
      <c r="D204" s="720" t="s">
        <v>1921</v>
      </c>
      <c r="E204" s="699" t="s">
        <v>3851</v>
      </c>
      <c r="F204" s="720" t="s">
        <v>3852</v>
      </c>
      <c r="G204" s="699" t="s">
        <v>3515</v>
      </c>
      <c r="H204" s="699" t="s">
        <v>3516</v>
      </c>
      <c r="I204" s="711">
        <v>1374.1</v>
      </c>
      <c r="J204" s="711">
        <v>1</v>
      </c>
      <c r="K204" s="712">
        <v>1374.1</v>
      </c>
    </row>
    <row r="205" spans="1:11" ht="14.4" customHeight="1" x14ac:dyDescent="0.3">
      <c r="A205" s="695" t="s">
        <v>544</v>
      </c>
      <c r="B205" s="696" t="s">
        <v>1919</v>
      </c>
      <c r="C205" s="699" t="s">
        <v>554</v>
      </c>
      <c r="D205" s="720" t="s">
        <v>1921</v>
      </c>
      <c r="E205" s="699" t="s">
        <v>3851</v>
      </c>
      <c r="F205" s="720" t="s">
        <v>3852</v>
      </c>
      <c r="G205" s="699" t="s">
        <v>3517</v>
      </c>
      <c r="H205" s="699" t="s">
        <v>3518</v>
      </c>
      <c r="I205" s="711">
        <v>3617.9</v>
      </c>
      <c r="J205" s="711">
        <v>5</v>
      </c>
      <c r="K205" s="712">
        <v>18089.5</v>
      </c>
    </row>
    <row r="206" spans="1:11" ht="14.4" customHeight="1" x14ac:dyDescent="0.3">
      <c r="A206" s="695" t="s">
        <v>544</v>
      </c>
      <c r="B206" s="696" t="s">
        <v>1919</v>
      </c>
      <c r="C206" s="699" t="s">
        <v>554</v>
      </c>
      <c r="D206" s="720" t="s">
        <v>1921</v>
      </c>
      <c r="E206" s="699" t="s">
        <v>3851</v>
      </c>
      <c r="F206" s="720" t="s">
        <v>3852</v>
      </c>
      <c r="G206" s="699" t="s">
        <v>3519</v>
      </c>
      <c r="H206" s="699" t="s">
        <v>3520</v>
      </c>
      <c r="I206" s="711">
        <v>136.61000000000001</v>
      </c>
      <c r="J206" s="711">
        <v>420</v>
      </c>
      <c r="K206" s="712">
        <v>57375.78</v>
      </c>
    </row>
    <row r="207" spans="1:11" ht="14.4" customHeight="1" x14ac:dyDescent="0.3">
      <c r="A207" s="695" t="s">
        <v>544</v>
      </c>
      <c r="B207" s="696" t="s">
        <v>1919</v>
      </c>
      <c r="C207" s="699" t="s">
        <v>554</v>
      </c>
      <c r="D207" s="720" t="s">
        <v>1921</v>
      </c>
      <c r="E207" s="699" t="s">
        <v>3851</v>
      </c>
      <c r="F207" s="720" t="s">
        <v>3852</v>
      </c>
      <c r="G207" s="699" t="s">
        <v>3521</v>
      </c>
      <c r="H207" s="699" t="s">
        <v>3522</v>
      </c>
      <c r="I207" s="711">
        <v>672.46</v>
      </c>
      <c r="J207" s="711">
        <v>3</v>
      </c>
      <c r="K207" s="712">
        <v>2017.37</v>
      </c>
    </row>
    <row r="208" spans="1:11" ht="14.4" customHeight="1" x14ac:dyDescent="0.3">
      <c r="A208" s="695" t="s">
        <v>544</v>
      </c>
      <c r="B208" s="696" t="s">
        <v>1919</v>
      </c>
      <c r="C208" s="699" t="s">
        <v>554</v>
      </c>
      <c r="D208" s="720" t="s">
        <v>1921</v>
      </c>
      <c r="E208" s="699" t="s">
        <v>3851</v>
      </c>
      <c r="F208" s="720" t="s">
        <v>3852</v>
      </c>
      <c r="G208" s="699" t="s">
        <v>3523</v>
      </c>
      <c r="H208" s="699" t="s">
        <v>3524</v>
      </c>
      <c r="I208" s="711">
        <v>551.76</v>
      </c>
      <c r="J208" s="711">
        <v>3</v>
      </c>
      <c r="K208" s="712">
        <v>1655.28</v>
      </c>
    </row>
    <row r="209" spans="1:11" ht="14.4" customHeight="1" x14ac:dyDescent="0.3">
      <c r="A209" s="695" t="s">
        <v>544</v>
      </c>
      <c r="B209" s="696" t="s">
        <v>1919</v>
      </c>
      <c r="C209" s="699" t="s">
        <v>554</v>
      </c>
      <c r="D209" s="720" t="s">
        <v>1921</v>
      </c>
      <c r="E209" s="699" t="s">
        <v>3851</v>
      </c>
      <c r="F209" s="720" t="s">
        <v>3852</v>
      </c>
      <c r="G209" s="699" t="s">
        <v>3525</v>
      </c>
      <c r="H209" s="699" t="s">
        <v>3526</v>
      </c>
      <c r="I209" s="711">
        <v>7.0266666666666664</v>
      </c>
      <c r="J209" s="711">
        <v>600</v>
      </c>
      <c r="K209" s="712">
        <v>4216</v>
      </c>
    </row>
    <row r="210" spans="1:11" ht="14.4" customHeight="1" x14ac:dyDescent="0.3">
      <c r="A210" s="695" t="s">
        <v>544</v>
      </c>
      <c r="B210" s="696" t="s">
        <v>1919</v>
      </c>
      <c r="C210" s="699" t="s">
        <v>554</v>
      </c>
      <c r="D210" s="720" t="s">
        <v>1921</v>
      </c>
      <c r="E210" s="699" t="s">
        <v>3851</v>
      </c>
      <c r="F210" s="720" t="s">
        <v>3852</v>
      </c>
      <c r="G210" s="699" t="s">
        <v>3527</v>
      </c>
      <c r="H210" s="699" t="s">
        <v>3528</v>
      </c>
      <c r="I210" s="711">
        <v>678.21</v>
      </c>
      <c r="J210" s="711">
        <v>3</v>
      </c>
      <c r="K210" s="712">
        <v>2034.62</v>
      </c>
    </row>
    <row r="211" spans="1:11" ht="14.4" customHeight="1" x14ac:dyDescent="0.3">
      <c r="A211" s="695" t="s">
        <v>544</v>
      </c>
      <c r="B211" s="696" t="s">
        <v>1919</v>
      </c>
      <c r="C211" s="699" t="s">
        <v>554</v>
      </c>
      <c r="D211" s="720" t="s">
        <v>1921</v>
      </c>
      <c r="E211" s="699" t="s">
        <v>3851</v>
      </c>
      <c r="F211" s="720" t="s">
        <v>3852</v>
      </c>
      <c r="G211" s="699" t="s">
        <v>3529</v>
      </c>
      <c r="H211" s="699" t="s">
        <v>3530</v>
      </c>
      <c r="I211" s="711">
        <v>683.94</v>
      </c>
      <c r="J211" s="711">
        <v>3</v>
      </c>
      <c r="K211" s="712">
        <v>2051.81</v>
      </c>
    </row>
    <row r="212" spans="1:11" ht="14.4" customHeight="1" x14ac:dyDescent="0.3">
      <c r="A212" s="695" t="s">
        <v>544</v>
      </c>
      <c r="B212" s="696" t="s">
        <v>1919</v>
      </c>
      <c r="C212" s="699" t="s">
        <v>554</v>
      </c>
      <c r="D212" s="720" t="s">
        <v>1921</v>
      </c>
      <c r="E212" s="699" t="s">
        <v>3853</v>
      </c>
      <c r="F212" s="720" t="s">
        <v>3854</v>
      </c>
      <c r="G212" s="699" t="s">
        <v>3531</v>
      </c>
      <c r="H212" s="699" t="s">
        <v>3532</v>
      </c>
      <c r="I212" s="711">
        <v>33.729999999999997</v>
      </c>
      <c r="J212" s="711">
        <v>252</v>
      </c>
      <c r="K212" s="712">
        <v>8499.85</v>
      </c>
    </row>
    <row r="213" spans="1:11" ht="14.4" customHeight="1" x14ac:dyDescent="0.3">
      <c r="A213" s="695" t="s">
        <v>544</v>
      </c>
      <c r="B213" s="696" t="s">
        <v>1919</v>
      </c>
      <c r="C213" s="699" t="s">
        <v>554</v>
      </c>
      <c r="D213" s="720" t="s">
        <v>1921</v>
      </c>
      <c r="E213" s="699" t="s">
        <v>3853</v>
      </c>
      <c r="F213" s="720" t="s">
        <v>3854</v>
      </c>
      <c r="G213" s="699" t="s">
        <v>3533</v>
      </c>
      <c r="H213" s="699" t="s">
        <v>3534</v>
      </c>
      <c r="I213" s="711">
        <v>45.03</v>
      </c>
      <c r="J213" s="711">
        <v>36</v>
      </c>
      <c r="K213" s="712">
        <v>1621.19</v>
      </c>
    </row>
    <row r="214" spans="1:11" ht="14.4" customHeight="1" x14ac:dyDescent="0.3">
      <c r="A214" s="695" t="s">
        <v>544</v>
      </c>
      <c r="B214" s="696" t="s">
        <v>1919</v>
      </c>
      <c r="C214" s="699" t="s">
        <v>554</v>
      </c>
      <c r="D214" s="720" t="s">
        <v>1921</v>
      </c>
      <c r="E214" s="699" t="s">
        <v>3853</v>
      </c>
      <c r="F214" s="720" t="s">
        <v>3854</v>
      </c>
      <c r="G214" s="699" t="s">
        <v>3535</v>
      </c>
      <c r="H214" s="699" t="s">
        <v>3536</v>
      </c>
      <c r="I214" s="711">
        <v>70.704999999999998</v>
      </c>
      <c r="J214" s="711">
        <v>72</v>
      </c>
      <c r="K214" s="712">
        <v>5091.12</v>
      </c>
    </row>
    <row r="215" spans="1:11" ht="14.4" customHeight="1" x14ac:dyDescent="0.3">
      <c r="A215" s="695" t="s">
        <v>544</v>
      </c>
      <c r="B215" s="696" t="s">
        <v>1919</v>
      </c>
      <c r="C215" s="699" t="s">
        <v>554</v>
      </c>
      <c r="D215" s="720" t="s">
        <v>1921</v>
      </c>
      <c r="E215" s="699" t="s">
        <v>3841</v>
      </c>
      <c r="F215" s="720" t="s">
        <v>3842</v>
      </c>
      <c r="G215" s="699" t="s">
        <v>3537</v>
      </c>
      <c r="H215" s="699" t="s">
        <v>3538</v>
      </c>
      <c r="I215" s="711">
        <v>0.30499999999999999</v>
      </c>
      <c r="J215" s="711">
        <v>1600</v>
      </c>
      <c r="K215" s="712">
        <v>488</v>
      </c>
    </row>
    <row r="216" spans="1:11" ht="14.4" customHeight="1" x14ac:dyDescent="0.3">
      <c r="A216" s="695" t="s">
        <v>544</v>
      </c>
      <c r="B216" s="696" t="s">
        <v>1919</v>
      </c>
      <c r="C216" s="699" t="s">
        <v>554</v>
      </c>
      <c r="D216" s="720" t="s">
        <v>1921</v>
      </c>
      <c r="E216" s="699" t="s">
        <v>3841</v>
      </c>
      <c r="F216" s="720" t="s">
        <v>3842</v>
      </c>
      <c r="G216" s="699" t="s">
        <v>3539</v>
      </c>
      <c r="H216" s="699" t="s">
        <v>3540</v>
      </c>
      <c r="I216" s="711">
        <v>0.30499999999999999</v>
      </c>
      <c r="J216" s="711">
        <v>1200</v>
      </c>
      <c r="K216" s="712">
        <v>366</v>
      </c>
    </row>
    <row r="217" spans="1:11" ht="14.4" customHeight="1" x14ac:dyDescent="0.3">
      <c r="A217" s="695" t="s">
        <v>544</v>
      </c>
      <c r="B217" s="696" t="s">
        <v>1919</v>
      </c>
      <c r="C217" s="699" t="s">
        <v>554</v>
      </c>
      <c r="D217" s="720" t="s">
        <v>1921</v>
      </c>
      <c r="E217" s="699" t="s">
        <v>3841</v>
      </c>
      <c r="F217" s="720" t="s">
        <v>3842</v>
      </c>
      <c r="G217" s="699" t="s">
        <v>3541</v>
      </c>
      <c r="H217" s="699" t="s">
        <v>3542</v>
      </c>
      <c r="I217" s="711">
        <v>0.3075</v>
      </c>
      <c r="J217" s="711">
        <v>1700</v>
      </c>
      <c r="K217" s="712">
        <v>523</v>
      </c>
    </row>
    <row r="218" spans="1:11" ht="14.4" customHeight="1" x14ac:dyDescent="0.3">
      <c r="A218" s="695" t="s">
        <v>544</v>
      </c>
      <c r="B218" s="696" t="s">
        <v>1919</v>
      </c>
      <c r="C218" s="699" t="s">
        <v>554</v>
      </c>
      <c r="D218" s="720" t="s">
        <v>1921</v>
      </c>
      <c r="E218" s="699" t="s">
        <v>3841</v>
      </c>
      <c r="F218" s="720" t="s">
        <v>3842</v>
      </c>
      <c r="G218" s="699" t="s">
        <v>3543</v>
      </c>
      <c r="H218" s="699" t="s">
        <v>3544</v>
      </c>
      <c r="I218" s="711">
        <v>10.45</v>
      </c>
      <c r="J218" s="711">
        <v>10</v>
      </c>
      <c r="K218" s="712">
        <v>104.54</v>
      </c>
    </row>
    <row r="219" spans="1:11" ht="14.4" customHeight="1" x14ac:dyDescent="0.3">
      <c r="A219" s="695" t="s">
        <v>544</v>
      </c>
      <c r="B219" s="696" t="s">
        <v>1919</v>
      </c>
      <c r="C219" s="699" t="s">
        <v>554</v>
      </c>
      <c r="D219" s="720" t="s">
        <v>1921</v>
      </c>
      <c r="E219" s="699" t="s">
        <v>3841</v>
      </c>
      <c r="F219" s="720" t="s">
        <v>3842</v>
      </c>
      <c r="G219" s="699" t="s">
        <v>3545</v>
      </c>
      <c r="H219" s="699" t="s">
        <v>3546</v>
      </c>
      <c r="I219" s="711">
        <v>10.45</v>
      </c>
      <c r="J219" s="711">
        <v>10</v>
      </c>
      <c r="K219" s="712">
        <v>104.54</v>
      </c>
    </row>
    <row r="220" spans="1:11" ht="14.4" customHeight="1" x14ac:dyDescent="0.3">
      <c r="A220" s="695" t="s">
        <v>544</v>
      </c>
      <c r="B220" s="696" t="s">
        <v>1919</v>
      </c>
      <c r="C220" s="699" t="s">
        <v>554</v>
      </c>
      <c r="D220" s="720" t="s">
        <v>1921</v>
      </c>
      <c r="E220" s="699" t="s">
        <v>3841</v>
      </c>
      <c r="F220" s="720" t="s">
        <v>3842</v>
      </c>
      <c r="G220" s="699" t="s">
        <v>3161</v>
      </c>
      <c r="H220" s="699" t="s">
        <v>3162</v>
      </c>
      <c r="I220" s="711">
        <v>0.31</v>
      </c>
      <c r="J220" s="711">
        <v>16000</v>
      </c>
      <c r="K220" s="712">
        <v>4960</v>
      </c>
    </row>
    <row r="221" spans="1:11" ht="14.4" customHeight="1" x14ac:dyDescent="0.3">
      <c r="A221" s="695" t="s">
        <v>544</v>
      </c>
      <c r="B221" s="696" t="s">
        <v>1919</v>
      </c>
      <c r="C221" s="699" t="s">
        <v>554</v>
      </c>
      <c r="D221" s="720" t="s">
        <v>1921</v>
      </c>
      <c r="E221" s="699" t="s">
        <v>3841</v>
      </c>
      <c r="F221" s="720" t="s">
        <v>3842</v>
      </c>
      <c r="G221" s="699" t="s">
        <v>3547</v>
      </c>
      <c r="H221" s="699" t="s">
        <v>3548</v>
      </c>
      <c r="I221" s="711">
        <v>12.09</v>
      </c>
      <c r="J221" s="711">
        <v>100</v>
      </c>
      <c r="K221" s="712">
        <v>1209</v>
      </c>
    </row>
    <row r="222" spans="1:11" ht="14.4" customHeight="1" x14ac:dyDescent="0.3">
      <c r="A222" s="695" t="s">
        <v>544</v>
      </c>
      <c r="B222" s="696" t="s">
        <v>1919</v>
      </c>
      <c r="C222" s="699" t="s">
        <v>554</v>
      </c>
      <c r="D222" s="720" t="s">
        <v>1921</v>
      </c>
      <c r="E222" s="699" t="s">
        <v>3843</v>
      </c>
      <c r="F222" s="720" t="s">
        <v>3844</v>
      </c>
      <c r="G222" s="699" t="s">
        <v>3549</v>
      </c>
      <c r="H222" s="699" t="s">
        <v>3550</v>
      </c>
      <c r="I222" s="711">
        <v>11.012499999999999</v>
      </c>
      <c r="J222" s="711">
        <v>280</v>
      </c>
      <c r="K222" s="712">
        <v>3083.5999999999995</v>
      </c>
    </row>
    <row r="223" spans="1:11" ht="14.4" customHeight="1" x14ac:dyDescent="0.3">
      <c r="A223" s="695" t="s">
        <v>544</v>
      </c>
      <c r="B223" s="696" t="s">
        <v>1919</v>
      </c>
      <c r="C223" s="699" t="s">
        <v>554</v>
      </c>
      <c r="D223" s="720" t="s">
        <v>1921</v>
      </c>
      <c r="E223" s="699" t="s">
        <v>3843</v>
      </c>
      <c r="F223" s="720" t="s">
        <v>3844</v>
      </c>
      <c r="G223" s="699" t="s">
        <v>3551</v>
      </c>
      <c r="H223" s="699" t="s">
        <v>3552</v>
      </c>
      <c r="I223" s="711">
        <v>11.015000000000001</v>
      </c>
      <c r="J223" s="711">
        <v>120</v>
      </c>
      <c r="K223" s="712">
        <v>1322</v>
      </c>
    </row>
    <row r="224" spans="1:11" ht="14.4" customHeight="1" x14ac:dyDescent="0.3">
      <c r="A224" s="695" t="s">
        <v>544</v>
      </c>
      <c r="B224" s="696" t="s">
        <v>1919</v>
      </c>
      <c r="C224" s="699" t="s">
        <v>554</v>
      </c>
      <c r="D224" s="720" t="s">
        <v>1921</v>
      </c>
      <c r="E224" s="699" t="s">
        <v>3843</v>
      </c>
      <c r="F224" s="720" t="s">
        <v>3844</v>
      </c>
      <c r="G224" s="699" t="s">
        <v>3553</v>
      </c>
      <c r="H224" s="699" t="s">
        <v>3554</v>
      </c>
      <c r="I224" s="711">
        <v>11.01</v>
      </c>
      <c r="J224" s="711">
        <v>280</v>
      </c>
      <c r="K224" s="712">
        <v>3082.7999999999997</v>
      </c>
    </row>
    <row r="225" spans="1:11" ht="14.4" customHeight="1" x14ac:dyDescent="0.3">
      <c r="A225" s="695" t="s">
        <v>544</v>
      </c>
      <c r="B225" s="696" t="s">
        <v>1919</v>
      </c>
      <c r="C225" s="699" t="s">
        <v>554</v>
      </c>
      <c r="D225" s="720" t="s">
        <v>1921</v>
      </c>
      <c r="E225" s="699" t="s">
        <v>3843</v>
      </c>
      <c r="F225" s="720" t="s">
        <v>3844</v>
      </c>
      <c r="G225" s="699" t="s">
        <v>3555</v>
      </c>
      <c r="H225" s="699" t="s">
        <v>3556</v>
      </c>
      <c r="I225" s="711">
        <v>11.01</v>
      </c>
      <c r="J225" s="711">
        <v>180</v>
      </c>
      <c r="K225" s="712">
        <v>1981.8</v>
      </c>
    </row>
    <row r="226" spans="1:11" ht="14.4" customHeight="1" x14ac:dyDescent="0.3">
      <c r="A226" s="695" t="s">
        <v>544</v>
      </c>
      <c r="B226" s="696" t="s">
        <v>1919</v>
      </c>
      <c r="C226" s="699" t="s">
        <v>554</v>
      </c>
      <c r="D226" s="720" t="s">
        <v>1921</v>
      </c>
      <c r="E226" s="699" t="s">
        <v>3843</v>
      </c>
      <c r="F226" s="720" t="s">
        <v>3844</v>
      </c>
      <c r="G226" s="699" t="s">
        <v>3163</v>
      </c>
      <c r="H226" s="699" t="s">
        <v>3164</v>
      </c>
      <c r="I226" s="711">
        <v>0.77200000000000002</v>
      </c>
      <c r="J226" s="711">
        <v>50000</v>
      </c>
      <c r="K226" s="712">
        <v>38630</v>
      </c>
    </row>
    <row r="227" spans="1:11" ht="14.4" customHeight="1" x14ac:dyDescent="0.3">
      <c r="A227" s="695" t="s">
        <v>544</v>
      </c>
      <c r="B227" s="696" t="s">
        <v>1919</v>
      </c>
      <c r="C227" s="699" t="s">
        <v>554</v>
      </c>
      <c r="D227" s="720" t="s">
        <v>1921</v>
      </c>
      <c r="E227" s="699" t="s">
        <v>3843</v>
      </c>
      <c r="F227" s="720" t="s">
        <v>3844</v>
      </c>
      <c r="G227" s="699" t="s">
        <v>3165</v>
      </c>
      <c r="H227" s="699" t="s">
        <v>3166</v>
      </c>
      <c r="I227" s="711">
        <v>0.77</v>
      </c>
      <c r="J227" s="711">
        <v>48000</v>
      </c>
      <c r="K227" s="712">
        <v>36960</v>
      </c>
    </row>
    <row r="228" spans="1:11" ht="14.4" customHeight="1" x14ac:dyDescent="0.3">
      <c r="A228" s="695" t="s">
        <v>544</v>
      </c>
      <c r="B228" s="696" t="s">
        <v>1919</v>
      </c>
      <c r="C228" s="699" t="s">
        <v>554</v>
      </c>
      <c r="D228" s="720" t="s">
        <v>1921</v>
      </c>
      <c r="E228" s="699" t="s">
        <v>3843</v>
      </c>
      <c r="F228" s="720" t="s">
        <v>3844</v>
      </c>
      <c r="G228" s="699" t="s">
        <v>3557</v>
      </c>
      <c r="H228" s="699" t="s">
        <v>3558</v>
      </c>
      <c r="I228" s="711">
        <v>0.77</v>
      </c>
      <c r="J228" s="711">
        <v>5000</v>
      </c>
      <c r="K228" s="712">
        <v>3850</v>
      </c>
    </row>
    <row r="229" spans="1:11" ht="14.4" customHeight="1" x14ac:dyDescent="0.3">
      <c r="A229" s="695" t="s">
        <v>544</v>
      </c>
      <c r="B229" s="696" t="s">
        <v>1919</v>
      </c>
      <c r="C229" s="699" t="s">
        <v>554</v>
      </c>
      <c r="D229" s="720" t="s">
        <v>1921</v>
      </c>
      <c r="E229" s="699" t="s">
        <v>3855</v>
      </c>
      <c r="F229" s="720" t="s">
        <v>3856</v>
      </c>
      <c r="G229" s="699" t="s">
        <v>3559</v>
      </c>
      <c r="H229" s="699" t="s">
        <v>3560</v>
      </c>
      <c r="I229" s="711">
        <v>139.44</v>
      </c>
      <c r="J229" s="711">
        <v>55</v>
      </c>
      <c r="K229" s="712">
        <v>7669.1900000000005</v>
      </c>
    </row>
    <row r="230" spans="1:11" ht="14.4" customHeight="1" x14ac:dyDescent="0.3">
      <c r="A230" s="695" t="s">
        <v>544</v>
      </c>
      <c r="B230" s="696" t="s">
        <v>1919</v>
      </c>
      <c r="C230" s="699" t="s">
        <v>554</v>
      </c>
      <c r="D230" s="720" t="s">
        <v>1921</v>
      </c>
      <c r="E230" s="699" t="s">
        <v>3855</v>
      </c>
      <c r="F230" s="720" t="s">
        <v>3856</v>
      </c>
      <c r="G230" s="699" t="s">
        <v>3561</v>
      </c>
      <c r="H230" s="699" t="s">
        <v>3562</v>
      </c>
      <c r="I230" s="711">
        <v>139.44</v>
      </c>
      <c r="J230" s="711">
        <v>55</v>
      </c>
      <c r="K230" s="712">
        <v>7669.1900000000005</v>
      </c>
    </row>
    <row r="231" spans="1:11" ht="14.4" customHeight="1" x14ac:dyDescent="0.3">
      <c r="A231" s="695" t="s">
        <v>544</v>
      </c>
      <c r="B231" s="696" t="s">
        <v>1919</v>
      </c>
      <c r="C231" s="699" t="s">
        <v>554</v>
      </c>
      <c r="D231" s="720" t="s">
        <v>1921</v>
      </c>
      <c r="E231" s="699" t="s">
        <v>3855</v>
      </c>
      <c r="F231" s="720" t="s">
        <v>3856</v>
      </c>
      <c r="G231" s="699" t="s">
        <v>3563</v>
      </c>
      <c r="H231" s="699" t="s">
        <v>3564</v>
      </c>
      <c r="I231" s="711">
        <v>15587.16</v>
      </c>
      <c r="J231" s="711">
        <v>2.5</v>
      </c>
      <c r="K231" s="712">
        <v>38967.9</v>
      </c>
    </row>
    <row r="232" spans="1:11" ht="14.4" customHeight="1" x14ac:dyDescent="0.3">
      <c r="A232" s="695" t="s">
        <v>544</v>
      </c>
      <c r="B232" s="696" t="s">
        <v>1919</v>
      </c>
      <c r="C232" s="699" t="s">
        <v>554</v>
      </c>
      <c r="D232" s="720" t="s">
        <v>1921</v>
      </c>
      <c r="E232" s="699" t="s">
        <v>3855</v>
      </c>
      <c r="F232" s="720" t="s">
        <v>3856</v>
      </c>
      <c r="G232" s="699" t="s">
        <v>3565</v>
      </c>
      <c r="H232" s="699" t="s">
        <v>3566</v>
      </c>
      <c r="I232" s="711">
        <v>11.65</v>
      </c>
      <c r="J232" s="711">
        <v>120</v>
      </c>
      <c r="K232" s="712">
        <v>1398.27</v>
      </c>
    </row>
    <row r="233" spans="1:11" ht="14.4" customHeight="1" x14ac:dyDescent="0.3">
      <c r="A233" s="695" t="s">
        <v>544</v>
      </c>
      <c r="B233" s="696" t="s">
        <v>1919</v>
      </c>
      <c r="C233" s="699" t="s">
        <v>554</v>
      </c>
      <c r="D233" s="720" t="s">
        <v>1921</v>
      </c>
      <c r="E233" s="699" t="s">
        <v>3855</v>
      </c>
      <c r="F233" s="720" t="s">
        <v>3856</v>
      </c>
      <c r="G233" s="699" t="s">
        <v>3567</v>
      </c>
      <c r="H233" s="699" t="s">
        <v>3568</v>
      </c>
      <c r="I233" s="711">
        <v>152.46</v>
      </c>
      <c r="J233" s="711">
        <v>23</v>
      </c>
      <c r="K233" s="712">
        <v>3506.58</v>
      </c>
    </row>
    <row r="234" spans="1:11" ht="14.4" customHeight="1" x14ac:dyDescent="0.3">
      <c r="A234" s="695" t="s">
        <v>544</v>
      </c>
      <c r="B234" s="696" t="s">
        <v>1919</v>
      </c>
      <c r="C234" s="699" t="s">
        <v>554</v>
      </c>
      <c r="D234" s="720" t="s">
        <v>1921</v>
      </c>
      <c r="E234" s="699" t="s">
        <v>3855</v>
      </c>
      <c r="F234" s="720" t="s">
        <v>3856</v>
      </c>
      <c r="G234" s="699" t="s">
        <v>3569</v>
      </c>
      <c r="H234" s="699" t="s">
        <v>3570</v>
      </c>
      <c r="I234" s="711">
        <v>254.83</v>
      </c>
      <c r="J234" s="711">
        <v>10</v>
      </c>
      <c r="K234" s="712">
        <v>2548.25</v>
      </c>
    </row>
    <row r="235" spans="1:11" ht="14.4" customHeight="1" x14ac:dyDescent="0.3">
      <c r="A235" s="695" t="s">
        <v>544</v>
      </c>
      <c r="B235" s="696" t="s">
        <v>1919</v>
      </c>
      <c r="C235" s="699" t="s">
        <v>554</v>
      </c>
      <c r="D235" s="720" t="s">
        <v>1921</v>
      </c>
      <c r="E235" s="699" t="s">
        <v>3855</v>
      </c>
      <c r="F235" s="720" t="s">
        <v>3856</v>
      </c>
      <c r="G235" s="699" t="s">
        <v>3571</v>
      </c>
      <c r="H235" s="699" t="s">
        <v>3572</v>
      </c>
      <c r="I235" s="711">
        <v>105.8</v>
      </c>
      <c r="J235" s="711">
        <v>2</v>
      </c>
      <c r="K235" s="712">
        <v>211.6</v>
      </c>
    </row>
    <row r="236" spans="1:11" ht="14.4" customHeight="1" x14ac:dyDescent="0.3">
      <c r="A236" s="695" t="s">
        <v>544</v>
      </c>
      <c r="B236" s="696" t="s">
        <v>1919</v>
      </c>
      <c r="C236" s="699" t="s">
        <v>554</v>
      </c>
      <c r="D236" s="720" t="s">
        <v>1921</v>
      </c>
      <c r="E236" s="699" t="s">
        <v>3855</v>
      </c>
      <c r="F236" s="720" t="s">
        <v>3856</v>
      </c>
      <c r="G236" s="699" t="s">
        <v>3573</v>
      </c>
      <c r="H236" s="699" t="s">
        <v>3574</v>
      </c>
      <c r="I236" s="711">
        <v>555.20000000000005</v>
      </c>
      <c r="J236" s="711">
        <v>2</v>
      </c>
      <c r="K236" s="712">
        <v>1110.4000000000001</v>
      </c>
    </row>
    <row r="237" spans="1:11" ht="14.4" customHeight="1" x14ac:dyDescent="0.3">
      <c r="A237" s="695" t="s">
        <v>544</v>
      </c>
      <c r="B237" s="696" t="s">
        <v>1919</v>
      </c>
      <c r="C237" s="699" t="s">
        <v>554</v>
      </c>
      <c r="D237" s="720" t="s">
        <v>1921</v>
      </c>
      <c r="E237" s="699" t="s">
        <v>3855</v>
      </c>
      <c r="F237" s="720" t="s">
        <v>3856</v>
      </c>
      <c r="G237" s="699" t="s">
        <v>3575</v>
      </c>
      <c r="H237" s="699" t="s">
        <v>3576</v>
      </c>
      <c r="I237" s="711">
        <v>2746.6999999999994</v>
      </c>
      <c r="J237" s="711">
        <v>5</v>
      </c>
      <c r="K237" s="712">
        <v>13733.499999999998</v>
      </c>
    </row>
    <row r="238" spans="1:11" ht="14.4" customHeight="1" x14ac:dyDescent="0.3">
      <c r="A238" s="695" t="s">
        <v>544</v>
      </c>
      <c r="B238" s="696" t="s">
        <v>1919</v>
      </c>
      <c r="C238" s="699" t="s">
        <v>554</v>
      </c>
      <c r="D238" s="720" t="s">
        <v>1921</v>
      </c>
      <c r="E238" s="699" t="s">
        <v>3855</v>
      </c>
      <c r="F238" s="720" t="s">
        <v>3856</v>
      </c>
      <c r="G238" s="699" t="s">
        <v>3577</v>
      </c>
      <c r="H238" s="699" t="s">
        <v>3578</v>
      </c>
      <c r="I238" s="711">
        <v>6352.5</v>
      </c>
      <c r="J238" s="711">
        <v>4</v>
      </c>
      <c r="K238" s="712">
        <v>25410</v>
      </c>
    </row>
    <row r="239" spans="1:11" ht="14.4" customHeight="1" x14ac:dyDescent="0.3">
      <c r="A239" s="695" t="s">
        <v>544</v>
      </c>
      <c r="B239" s="696" t="s">
        <v>1919</v>
      </c>
      <c r="C239" s="699" t="s">
        <v>554</v>
      </c>
      <c r="D239" s="720" t="s">
        <v>1921</v>
      </c>
      <c r="E239" s="699" t="s">
        <v>3855</v>
      </c>
      <c r="F239" s="720" t="s">
        <v>3856</v>
      </c>
      <c r="G239" s="699" t="s">
        <v>3579</v>
      </c>
      <c r="H239" s="699" t="s">
        <v>3580</v>
      </c>
      <c r="I239" s="711">
        <v>8470</v>
      </c>
      <c r="J239" s="711">
        <v>6</v>
      </c>
      <c r="K239" s="712">
        <v>50820</v>
      </c>
    </row>
    <row r="240" spans="1:11" ht="14.4" customHeight="1" x14ac:dyDescent="0.3">
      <c r="A240" s="695" t="s">
        <v>544</v>
      </c>
      <c r="B240" s="696" t="s">
        <v>1919</v>
      </c>
      <c r="C240" s="699" t="s">
        <v>554</v>
      </c>
      <c r="D240" s="720" t="s">
        <v>1921</v>
      </c>
      <c r="E240" s="699" t="s">
        <v>3855</v>
      </c>
      <c r="F240" s="720" t="s">
        <v>3856</v>
      </c>
      <c r="G240" s="699" t="s">
        <v>3581</v>
      </c>
      <c r="H240" s="699" t="s">
        <v>3582</v>
      </c>
      <c r="I240" s="711">
        <v>363</v>
      </c>
      <c r="J240" s="711">
        <v>14</v>
      </c>
      <c r="K240" s="712">
        <v>5082</v>
      </c>
    </row>
    <row r="241" spans="1:11" ht="14.4" customHeight="1" x14ac:dyDescent="0.3">
      <c r="A241" s="695" t="s">
        <v>544</v>
      </c>
      <c r="B241" s="696" t="s">
        <v>1919</v>
      </c>
      <c r="C241" s="699" t="s">
        <v>554</v>
      </c>
      <c r="D241" s="720" t="s">
        <v>1921</v>
      </c>
      <c r="E241" s="699" t="s">
        <v>3855</v>
      </c>
      <c r="F241" s="720" t="s">
        <v>3856</v>
      </c>
      <c r="G241" s="699" t="s">
        <v>3583</v>
      </c>
      <c r="H241" s="699" t="s">
        <v>3584</v>
      </c>
      <c r="I241" s="711">
        <v>266.2</v>
      </c>
      <c r="J241" s="711">
        <v>6</v>
      </c>
      <c r="K241" s="712">
        <v>1597.2</v>
      </c>
    </row>
    <row r="242" spans="1:11" ht="14.4" customHeight="1" x14ac:dyDescent="0.3">
      <c r="A242" s="695" t="s">
        <v>544</v>
      </c>
      <c r="B242" s="696" t="s">
        <v>1919</v>
      </c>
      <c r="C242" s="699" t="s">
        <v>554</v>
      </c>
      <c r="D242" s="720" t="s">
        <v>1921</v>
      </c>
      <c r="E242" s="699" t="s">
        <v>3855</v>
      </c>
      <c r="F242" s="720" t="s">
        <v>3856</v>
      </c>
      <c r="G242" s="699" t="s">
        <v>3585</v>
      </c>
      <c r="H242" s="699" t="s">
        <v>3586</v>
      </c>
      <c r="I242" s="711">
        <v>786.5</v>
      </c>
      <c r="J242" s="711">
        <v>5</v>
      </c>
      <c r="K242" s="712">
        <v>3932.5</v>
      </c>
    </row>
    <row r="243" spans="1:11" ht="14.4" customHeight="1" x14ac:dyDescent="0.3">
      <c r="A243" s="695" t="s">
        <v>544</v>
      </c>
      <c r="B243" s="696" t="s">
        <v>1919</v>
      </c>
      <c r="C243" s="699" t="s">
        <v>554</v>
      </c>
      <c r="D243" s="720" t="s">
        <v>1921</v>
      </c>
      <c r="E243" s="699" t="s">
        <v>3855</v>
      </c>
      <c r="F243" s="720" t="s">
        <v>3856</v>
      </c>
      <c r="G243" s="699" t="s">
        <v>3587</v>
      </c>
      <c r="H243" s="699" t="s">
        <v>3588</v>
      </c>
      <c r="I243" s="711">
        <v>3630</v>
      </c>
      <c r="J243" s="711">
        <v>1</v>
      </c>
      <c r="K243" s="712">
        <v>3630</v>
      </c>
    </row>
    <row r="244" spans="1:11" ht="14.4" customHeight="1" x14ac:dyDescent="0.3">
      <c r="A244" s="695" t="s">
        <v>544</v>
      </c>
      <c r="B244" s="696" t="s">
        <v>1919</v>
      </c>
      <c r="C244" s="699" t="s">
        <v>554</v>
      </c>
      <c r="D244" s="720" t="s">
        <v>1921</v>
      </c>
      <c r="E244" s="699" t="s">
        <v>3855</v>
      </c>
      <c r="F244" s="720" t="s">
        <v>3856</v>
      </c>
      <c r="G244" s="699" t="s">
        <v>3589</v>
      </c>
      <c r="H244" s="699" t="s">
        <v>3590</v>
      </c>
      <c r="I244" s="711">
        <v>3630</v>
      </c>
      <c r="J244" s="711">
        <v>1</v>
      </c>
      <c r="K244" s="712">
        <v>3630</v>
      </c>
    </row>
    <row r="245" spans="1:11" ht="14.4" customHeight="1" x14ac:dyDescent="0.3">
      <c r="A245" s="695" t="s">
        <v>544</v>
      </c>
      <c r="B245" s="696" t="s">
        <v>1919</v>
      </c>
      <c r="C245" s="699" t="s">
        <v>554</v>
      </c>
      <c r="D245" s="720" t="s">
        <v>1921</v>
      </c>
      <c r="E245" s="699" t="s">
        <v>3855</v>
      </c>
      <c r="F245" s="720" t="s">
        <v>3856</v>
      </c>
      <c r="G245" s="699" t="s">
        <v>3591</v>
      </c>
      <c r="H245" s="699" t="s">
        <v>3592</v>
      </c>
      <c r="I245" s="711">
        <v>1548.8</v>
      </c>
      <c r="J245" s="711">
        <v>2</v>
      </c>
      <c r="K245" s="712">
        <v>3097.6</v>
      </c>
    </row>
    <row r="246" spans="1:11" ht="14.4" customHeight="1" x14ac:dyDescent="0.3">
      <c r="A246" s="695" t="s">
        <v>544</v>
      </c>
      <c r="B246" s="696" t="s">
        <v>1919</v>
      </c>
      <c r="C246" s="699" t="s">
        <v>554</v>
      </c>
      <c r="D246" s="720" t="s">
        <v>1921</v>
      </c>
      <c r="E246" s="699" t="s">
        <v>3855</v>
      </c>
      <c r="F246" s="720" t="s">
        <v>3856</v>
      </c>
      <c r="G246" s="699" t="s">
        <v>3593</v>
      </c>
      <c r="H246" s="699" t="s">
        <v>3594</v>
      </c>
      <c r="I246" s="711">
        <v>847</v>
      </c>
      <c r="J246" s="711">
        <v>4</v>
      </c>
      <c r="K246" s="712">
        <v>3388</v>
      </c>
    </row>
    <row r="247" spans="1:11" ht="14.4" customHeight="1" x14ac:dyDescent="0.3">
      <c r="A247" s="695" t="s">
        <v>544</v>
      </c>
      <c r="B247" s="696" t="s">
        <v>1919</v>
      </c>
      <c r="C247" s="699" t="s">
        <v>554</v>
      </c>
      <c r="D247" s="720" t="s">
        <v>1921</v>
      </c>
      <c r="E247" s="699" t="s">
        <v>3855</v>
      </c>
      <c r="F247" s="720" t="s">
        <v>3856</v>
      </c>
      <c r="G247" s="699" t="s">
        <v>3595</v>
      </c>
      <c r="H247" s="699" t="s">
        <v>3596</v>
      </c>
      <c r="I247" s="711">
        <v>3630</v>
      </c>
      <c r="J247" s="711">
        <v>2</v>
      </c>
      <c r="K247" s="712">
        <v>7260</v>
      </c>
    </row>
    <row r="248" spans="1:11" ht="14.4" customHeight="1" x14ac:dyDescent="0.3">
      <c r="A248" s="695" t="s">
        <v>544</v>
      </c>
      <c r="B248" s="696" t="s">
        <v>1919</v>
      </c>
      <c r="C248" s="699" t="s">
        <v>557</v>
      </c>
      <c r="D248" s="720" t="s">
        <v>1922</v>
      </c>
      <c r="E248" s="699" t="s">
        <v>3837</v>
      </c>
      <c r="F248" s="720" t="s">
        <v>3838</v>
      </c>
      <c r="G248" s="699" t="s">
        <v>3135</v>
      </c>
      <c r="H248" s="699" t="s">
        <v>3136</v>
      </c>
      <c r="I248" s="711">
        <v>34.700000000000003</v>
      </c>
      <c r="J248" s="711">
        <v>24</v>
      </c>
      <c r="K248" s="712">
        <v>832.75</v>
      </c>
    </row>
    <row r="249" spans="1:11" ht="14.4" customHeight="1" x14ac:dyDescent="0.3">
      <c r="A249" s="695" t="s">
        <v>544</v>
      </c>
      <c r="B249" s="696" t="s">
        <v>1919</v>
      </c>
      <c r="C249" s="699" t="s">
        <v>557</v>
      </c>
      <c r="D249" s="720" t="s">
        <v>1922</v>
      </c>
      <c r="E249" s="699" t="s">
        <v>3837</v>
      </c>
      <c r="F249" s="720" t="s">
        <v>3838</v>
      </c>
      <c r="G249" s="699" t="s">
        <v>3597</v>
      </c>
      <c r="H249" s="699" t="s">
        <v>3598</v>
      </c>
      <c r="I249" s="711">
        <v>12.370666666666668</v>
      </c>
      <c r="J249" s="711">
        <v>94</v>
      </c>
      <c r="K249" s="712">
        <v>1162.8800000000001</v>
      </c>
    </row>
    <row r="250" spans="1:11" ht="14.4" customHeight="1" x14ac:dyDescent="0.3">
      <c r="A250" s="695" t="s">
        <v>544</v>
      </c>
      <c r="B250" s="696" t="s">
        <v>1919</v>
      </c>
      <c r="C250" s="699" t="s">
        <v>557</v>
      </c>
      <c r="D250" s="720" t="s">
        <v>1922</v>
      </c>
      <c r="E250" s="699" t="s">
        <v>3837</v>
      </c>
      <c r="F250" s="720" t="s">
        <v>3838</v>
      </c>
      <c r="G250" s="699" t="s">
        <v>3199</v>
      </c>
      <c r="H250" s="699" t="s">
        <v>3200</v>
      </c>
      <c r="I250" s="711">
        <v>1.3799999999999994</v>
      </c>
      <c r="J250" s="711">
        <v>2750</v>
      </c>
      <c r="K250" s="712">
        <v>3795</v>
      </c>
    </row>
    <row r="251" spans="1:11" ht="14.4" customHeight="1" x14ac:dyDescent="0.3">
      <c r="A251" s="695" t="s">
        <v>544</v>
      </c>
      <c r="B251" s="696" t="s">
        <v>1919</v>
      </c>
      <c r="C251" s="699" t="s">
        <v>557</v>
      </c>
      <c r="D251" s="720" t="s">
        <v>1922</v>
      </c>
      <c r="E251" s="699" t="s">
        <v>3837</v>
      </c>
      <c r="F251" s="720" t="s">
        <v>3838</v>
      </c>
      <c r="G251" s="699" t="s">
        <v>3599</v>
      </c>
      <c r="H251" s="699" t="s">
        <v>3600</v>
      </c>
      <c r="I251" s="711">
        <v>41.537272727272736</v>
      </c>
      <c r="J251" s="711">
        <v>500</v>
      </c>
      <c r="K251" s="712">
        <v>20769.099999999999</v>
      </c>
    </row>
    <row r="252" spans="1:11" ht="14.4" customHeight="1" x14ac:dyDescent="0.3">
      <c r="A252" s="695" t="s">
        <v>544</v>
      </c>
      <c r="B252" s="696" t="s">
        <v>1919</v>
      </c>
      <c r="C252" s="699" t="s">
        <v>557</v>
      </c>
      <c r="D252" s="720" t="s">
        <v>1922</v>
      </c>
      <c r="E252" s="699" t="s">
        <v>3837</v>
      </c>
      <c r="F252" s="720" t="s">
        <v>3838</v>
      </c>
      <c r="G252" s="699" t="s">
        <v>3139</v>
      </c>
      <c r="H252" s="699" t="s">
        <v>3140</v>
      </c>
      <c r="I252" s="711">
        <v>0.59199999999999997</v>
      </c>
      <c r="J252" s="711">
        <v>3125</v>
      </c>
      <c r="K252" s="712">
        <v>1854.75</v>
      </c>
    </row>
    <row r="253" spans="1:11" ht="14.4" customHeight="1" x14ac:dyDescent="0.3">
      <c r="A253" s="695" t="s">
        <v>544</v>
      </c>
      <c r="B253" s="696" t="s">
        <v>1919</v>
      </c>
      <c r="C253" s="699" t="s">
        <v>557</v>
      </c>
      <c r="D253" s="720" t="s">
        <v>1922</v>
      </c>
      <c r="E253" s="699" t="s">
        <v>3837</v>
      </c>
      <c r="F253" s="720" t="s">
        <v>3838</v>
      </c>
      <c r="G253" s="699" t="s">
        <v>3601</v>
      </c>
      <c r="H253" s="699" t="s">
        <v>3602</v>
      </c>
      <c r="I253" s="711">
        <v>39.729999999999997</v>
      </c>
      <c r="J253" s="711">
        <v>80</v>
      </c>
      <c r="K253" s="712">
        <v>3178.6</v>
      </c>
    </row>
    <row r="254" spans="1:11" ht="14.4" customHeight="1" x14ac:dyDescent="0.3">
      <c r="A254" s="695" t="s">
        <v>544</v>
      </c>
      <c r="B254" s="696" t="s">
        <v>1919</v>
      </c>
      <c r="C254" s="699" t="s">
        <v>557</v>
      </c>
      <c r="D254" s="720" t="s">
        <v>1922</v>
      </c>
      <c r="E254" s="699" t="s">
        <v>3837</v>
      </c>
      <c r="F254" s="720" t="s">
        <v>3838</v>
      </c>
      <c r="G254" s="699" t="s">
        <v>3603</v>
      </c>
      <c r="H254" s="699" t="s">
        <v>3604</v>
      </c>
      <c r="I254" s="711">
        <v>19.806666666666668</v>
      </c>
      <c r="J254" s="711">
        <v>72</v>
      </c>
      <c r="K254" s="712">
        <v>1426.11</v>
      </c>
    </row>
    <row r="255" spans="1:11" ht="14.4" customHeight="1" x14ac:dyDescent="0.3">
      <c r="A255" s="695" t="s">
        <v>544</v>
      </c>
      <c r="B255" s="696" t="s">
        <v>1919</v>
      </c>
      <c r="C255" s="699" t="s">
        <v>557</v>
      </c>
      <c r="D255" s="720" t="s">
        <v>1922</v>
      </c>
      <c r="E255" s="699" t="s">
        <v>3837</v>
      </c>
      <c r="F255" s="720" t="s">
        <v>3838</v>
      </c>
      <c r="G255" s="699" t="s">
        <v>3605</v>
      </c>
      <c r="H255" s="699" t="s">
        <v>3606</v>
      </c>
      <c r="I255" s="711">
        <v>26.165999999999997</v>
      </c>
      <c r="J255" s="711">
        <v>11</v>
      </c>
      <c r="K255" s="712">
        <v>287.82000000000005</v>
      </c>
    </row>
    <row r="256" spans="1:11" ht="14.4" customHeight="1" x14ac:dyDescent="0.3">
      <c r="A256" s="695" t="s">
        <v>544</v>
      </c>
      <c r="B256" s="696" t="s">
        <v>1919</v>
      </c>
      <c r="C256" s="699" t="s">
        <v>557</v>
      </c>
      <c r="D256" s="720" t="s">
        <v>1922</v>
      </c>
      <c r="E256" s="699" t="s">
        <v>3837</v>
      </c>
      <c r="F256" s="720" t="s">
        <v>3838</v>
      </c>
      <c r="G256" s="699" t="s">
        <v>3225</v>
      </c>
      <c r="H256" s="699" t="s">
        <v>3226</v>
      </c>
      <c r="I256" s="711">
        <v>0.93</v>
      </c>
      <c r="J256" s="711">
        <v>500</v>
      </c>
      <c r="K256" s="712">
        <v>465</v>
      </c>
    </row>
    <row r="257" spans="1:11" ht="14.4" customHeight="1" x14ac:dyDescent="0.3">
      <c r="A257" s="695" t="s">
        <v>544</v>
      </c>
      <c r="B257" s="696" t="s">
        <v>1919</v>
      </c>
      <c r="C257" s="699" t="s">
        <v>557</v>
      </c>
      <c r="D257" s="720" t="s">
        <v>1922</v>
      </c>
      <c r="E257" s="699" t="s">
        <v>3837</v>
      </c>
      <c r="F257" s="720" t="s">
        <v>3838</v>
      </c>
      <c r="G257" s="699" t="s">
        <v>3607</v>
      </c>
      <c r="H257" s="699" t="s">
        <v>3608</v>
      </c>
      <c r="I257" s="711">
        <v>13.16</v>
      </c>
      <c r="J257" s="711">
        <v>24</v>
      </c>
      <c r="K257" s="712">
        <v>315.74</v>
      </c>
    </row>
    <row r="258" spans="1:11" ht="14.4" customHeight="1" x14ac:dyDescent="0.3">
      <c r="A258" s="695" t="s">
        <v>544</v>
      </c>
      <c r="B258" s="696" t="s">
        <v>1919</v>
      </c>
      <c r="C258" s="699" t="s">
        <v>557</v>
      </c>
      <c r="D258" s="720" t="s">
        <v>1922</v>
      </c>
      <c r="E258" s="699" t="s">
        <v>3837</v>
      </c>
      <c r="F258" s="720" t="s">
        <v>3838</v>
      </c>
      <c r="G258" s="699" t="s">
        <v>3609</v>
      </c>
      <c r="H258" s="699" t="s">
        <v>3610</v>
      </c>
      <c r="I258" s="711">
        <v>26.37</v>
      </c>
      <c r="J258" s="711">
        <v>12</v>
      </c>
      <c r="K258" s="712">
        <v>316.44</v>
      </c>
    </row>
    <row r="259" spans="1:11" ht="14.4" customHeight="1" x14ac:dyDescent="0.3">
      <c r="A259" s="695" t="s">
        <v>544</v>
      </c>
      <c r="B259" s="696" t="s">
        <v>1919</v>
      </c>
      <c r="C259" s="699" t="s">
        <v>557</v>
      </c>
      <c r="D259" s="720" t="s">
        <v>1922</v>
      </c>
      <c r="E259" s="699" t="s">
        <v>3837</v>
      </c>
      <c r="F259" s="720" t="s">
        <v>3838</v>
      </c>
      <c r="G259" s="699" t="s">
        <v>3611</v>
      </c>
      <c r="H259" s="699" t="s">
        <v>3612</v>
      </c>
      <c r="I259" s="711">
        <v>9.7200000000000006</v>
      </c>
      <c r="J259" s="711">
        <v>38</v>
      </c>
      <c r="K259" s="712">
        <v>369.36</v>
      </c>
    </row>
    <row r="260" spans="1:11" ht="14.4" customHeight="1" x14ac:dyDescent="0.3">
      <c r="A260" s="695" t="s">
        <v>544</v>
      </c>
      <c r="B260" s="696" t="s">
        <v>1919</v>
      </c>
      <c r="C260" s="699" t="s">
        <v>557</v>
      </c>
      <c r="D260" s="720" t="s">
        <v>1922</v>
      </c>
      <c r="E260" s="699" t="s">
        <v>3837</v>
      </c>
      <c r="F260" s="720" t="s">
        <v>3838</v>
      </c>
      <c r="G260" s="699" t="s">
        <v>3233</v>
      </c>
      <c r="H260" s="699" t="s">
        <v>3234</v>
      </c>
      <c r="I260" s="711">
        <v>7.496666666666667</v>
      </c>
      <c r="J260" s="711">
        <v>60</v>
      </c>
      <c r="K260" s="712">
        <v>449.86</v>
      </c>
    </row>
    <row r="261" spans="1:11" ht="14.4" customHeight="1" x14ac:dyDescent="0.3">
      <c r="A261" s="695" t="s">
        <v>544</v>
      </c>
      <c r="B261" s="696" t="s">
        <v>1919</v>
      </c>
      <c r="C261" s="699" t="s">
        <v>557</v>
      </c>
      <c r="D261" s="720" t="s">
        <v>1922</v>
      </c>
      <c r="E261" s="699" t="s">
        <v>3837</v>
      </c>
      <c r="F261" s="720" t="s">
        <v>3838</v>
      </c>
      <c r="G261" s="699" t="s">
        <v>3235</v>
      </c>
      <c r="H261" s="699" t="s">
        <v>3236</v>
      </c>
      <c r="I261" s="711">
        <v>0.85</v>
      </c>
      <c r="J261" s="711">
        <v>600</v>
      </c>
      <c r="K261" s="712">
        <v>510</v>
      </c>
    </row>
    <row r="262" spans="1:11" ht="14.4" customHeight="1" x14ac:dyDescent="0.3">
      <c r="A262" s="695" t="s">
        <v>544</v>
      </c>
      <c r="B262" s="696" t="s">
        <v>1919</v>
      </c>
      <c r="C262" s="699" t="s">
        <v>557</v>
      </c>
      <c r="D262" s="720" t="s">
        <v>1922</v>
      </c>
      <c r="E262" s="699" t="s">
        <v>3837</v>
      </c>
      <c r="F262" s="720" t="s">
        <v>3838</v>
      </c>
      <c r="G262" s="699" t="s">
        <v>3237</v>
      </c>
      <c r="H262" s="699" t="s">
        <v>3238</v>
      </c>
      <c r="I262" s="711">
        <v>1.5142857142857142</v>
      </c>
      <c r="J262" s="711">
        <v>450</v>
      </c>
      <c r="K262" s="712">
        <v>681</v>
      </c>
    </row>
    <row r="263" spans="1:11" ht="14.4" customHeight="1" x14ac:dyDescent="0.3">
      <c r="A263" s="695" t="s">
        <v>544</v>
      </c>
      <c r="B263" s="696" t="s">
        <v>1919</v>
      </c>
      <c r="C263" s="699" t="s">
        <v>557</v>
      </c>
      <c r="D263" s="720" t="s">
        <v>1922</v>
      </c>
      <c r="E263" s="699" t="s">
        <v>3839</v>
      </c>
      <c r="F263" s="720" t="s">
        <v>3840</v>
      </c>
      <c r="G263" s="699" t="s">
        <v>3271</v>
      </c>
      <c r="H263" s="699" t="s">
        <v>3272</v>
      </c>
      <c r="I263" s="711">
        <v>11.144285714285713</v>
      </c>
      <c r="J263" s="711">
        <v>580</v>
      </c>
      <c r="K263" s="712">
        <v>6464</v>
      </c>
    </row>
    <row r="264" spans="1:11" ht="14.4" customHeight="1" x14ac:dyDescent="0.3">
      <c r="A264" s="695" t="s">
        <v>544</v>
      </c>
      <c r="B264" s="696" t="s">
        <v>1919</v>
      </c>
      <c r="C264" s="699" t="s">
        <v>557</v>
      </c>
      <c r="D264" s="720" t="s">
        <v>1922</v>
      </c>
      <c r="E264" s="699" t="s">
        <v>3839</v>
      </c>
      <c r="F264" s="720" t="s">
        <v>3840</v>
      </c>
      <c r="G264" s="699" t="s">
        <v>3143</v>
      </c>
      <c r="H264" s="699" t="s">
        <v>3144</v>
      </c>
      <c r="I264" s="711">
        <v>0.93631578947368399</v>
      </c>
      <c r="J264" s="711">
        <v>4000</v>
      </c>
      <c r="K264" s="712">
        <v>3745</v>
      </c>
    </row>
    <row r="265" spans="1:11" ht="14.4" customHeight="1" x14ac:dyDescent="0.3">
      <c r="A265" s="695" t="s">
        <v>544</v>
      </c>
      <c r="B265" s="696" t="s">
        <v>1919</v>
      </c>
      <c r="C265" s="699" t="s">
        <v>557</v>
      </c>
      <c r="D265" s="720" t="s">
        <v>1922</v>
      </c>
      <c r="E265" s="699" t="s">
        <v>3839</v>
      </c>
      <c r="F265" s="720" t="s">
        <v>3840</v>
      </c>
      <c r="G265" s="699" t="s">
        <v>3145</v>
      </c>
      <c r="H265" s="699" t="s">
        <v>3146</v>
      </c>
      <c r="I265" s="711">
        <v>1.435263157894737</v>
      </c>
      <c r="J265" s="711">
        <v>4200</v>
      </c>
      <c r="K265" s="712">
        <v>6030</v>
      </c>
    </row>
    <row r="266" spans="1:11" ht="14.4" customHeight="1" x14ac:dyDescent="0.3">
      <c r="A266" s="695" t="s">
        <v>544</v>
      </c>
      <c r="B266" s="696" t="s">
        <v>1919</v>
      </c>
      <c r="C266" s="699" t="s">
        <v>557</v>
      </c>
      <c r="D266" s="720" t="s">
        <v>1922</v>
      </c>
      <c r="E266" s="699" t="s">
        <v>3839</v>
      </c>
      <c r="F266" s="720" t="s">
        <v>3840</v>
      </c>
      <c r="G266" s="699" t="s">
        <v>3147</v>
      </c>
      <c r="H266" s="699" t="s">
        <v>3148</v>
      </c>
      <c r="I266" s="711">
        <v>0.419375</v>
      </c>
      <c r="J266" s="711">
        <v>2600</v>
      </c>
      <c r="K266" s="712">
        <v>1089</v>
      </c>
    </row>
    <row r="267" spans="1:11" ht="14.4" customHeight="1" x14ac:dyDescent="0.3">
      <c r="A267" s="695" t="s">
        <v>544</v>
      </c>
      <c r="B267" s="696" t="s">
        <v>1919</v>
      </c>
      <c r="C267" s="699" t="s">
        <v>557</v>
      </c>
      <c r="D267" s="720" t="s">
        <v>1922</v>
      </c>
      <c r="E267" s="699" t="s">
        <v>3839</v>
      </c>
      <c r="F267" s="720" t="s">
        <v>3840</v>
      </c>
      <c r="G267" s="699" t="s">
        <v>3149</v>
      </c>
      <c r="H267" s="699" t="s">
        <v>3150</v>
      </c>
      <c r="I267" s="711">
        <v>0.57800000000000007</v>
      </c>
      <c r="J267" s="711">
        <v>3900</v>
      </c>
      <c r="K267" s="712">
        <v>2253</v>
      </c>
    </row>
    <row r="268" spans="1:11" ht="14.4" customHeight="1" x14ac:dyDescent="0.3">
      <c r="A268" s="695" t="s">
        <v>544</v>
      </c>
      <c r="B268" s="696" t="s">
        <v>1919</v>
      </c>
      <c r="C268" s="699" t="s">
        <v>557</v>
      </c>
      <c r="D268" s="720" t="s">
        <v>1922</v>
      </c>
      <c r="E268" s="699" t="s">
        <v>3839</v>
      </c>
      <c r="F268" s="720" t="s">
        <v>3840</v>
      </c>
      <c r="G268" s="699" t="s">
        <v>3613</v>
      </c>
      <c r="H268" s="699" t="s">
        <v>3614</v>
      </c>
      <c r="I268" s="711">
        <v>16.313333333333333</v>
      </c>
      <c r="J268" s="711">
        <v>70</v>
      </c>
      <c r="K268" s="712">
        <v>1138.8</v>
      </c>
    </row>
    <row r="269" spans="1:11" ht="14.4" customHeight="1" x14ac:dyDescent="0.3">
      <c r="A269" s="695" t="s">
        <v>544</v>
      </c>
      <c r="B269" s="696" t="s">
        <v>1919</v>
      </c>
      <c r="C269" s="699" t="s">
        <v>557</v>
      </c>
      <c r="D269" s="720" t="s">
        <v>1922</v>
      </c>
      <c r="E269" s="699" t="s">
        <v>3839</v>
      </c>
      <c r="F269" s="720" t="s">
        <v>3840</v>
      </c>
      <c r="G269" s="699" t="s">
        <v>3615</v>
      </c>
      <c r="H269" s="699" t="s">
        <v>3616</v>
      </c>
      <c r="I269" s="711">
        <v>70.180000000000007</v>
      </c>
      <c r="J269" s="711">
        <v>80</v>
      </c>
      <c r="K269" s="712">
        <v>5614.4</v>
      </c>
    </row>
    <row r="270" spans="1:11" ht="14.4" customHeight="1" x14ac:dyDescent="0.3">
      <c r="A270" s="695" t="s">
        <v>544</v>
      </c>
      <c r="B270" s="696" t="s">
        <v>1919</v>
      </c>
      <c r="C270" s="699" t="s">
        <v>557</v>
      </c>
      <c r="D270" s="720" t="s">
        <v>1922</v>
      </c>
      <c r="E270" s="699" t="s">
        <v>3839</v>
      </c>
      <c r="F270" s="720" t="s">
        <v>3840</v>
      </c>
      <c r="G270" s="699" t="s">
        <v>3617</v>
      </c>
      <c r="H270" s="699" t="s">
        <v>3618</v>
      </c>
      <c r="I270" s="711">
        <v>17.989999999999998</v>
      </c>
      <c r="J270" s="711">
        <v>80</v>
      </c>
      <c r="K270" s="712">
        <v>1439.2000000000003</v>
      </c>
    </row>
    <row r="271" spans="1:11" ht="14.4" customHeight="1" x14ac:dyDescent="0.3">
      <c r="A271" s="695" t="s">
        <v>544</v>
      </c>
      <c r="B271" s="696" t="s">
        <v>1919</v>
      </c>
      <c r="C271" s="699" t="s">
        <v>557</v>
      </c>
      <c r="D271" s="720" t="s">
        <v>1922</v>
      </c>
      <c r="E271" s="699" t="s">
        <v>3839</v>
      </c>
      <c r="F271" s="720" t="s">
        <v>3840</v>
      </c>
      <c r="G271" s="699" t="s">
        <v>3619</v>
      </c>
      <c r="H271" s="699" t="s">
        <v>3620</v>
      </c>
      <c r="I271" s="711">
        <v>105.03</v>
      </c>
      <c r="J271" s="711">
        <v>50</v>
      </c>
      <c r="K271" s="712">
        <v>5251.4400000000005</v>
      </c>
    </row>
    <row r="272" spans="1:11" ht="14.4" customHeight="1" x14ac:dyDescent="0.3">
      <c r="A272" s="695" t="s">
        <v>544</v>
      </c>
      <c r="B272" s="696" t="s">
        <v>1919</v>
      </c>
      <c r="C272" s="699" t="s">
        <v>557</v>
      </c>
      <c r="D272" s="720" t="s">
        <v>1922</v>
      </c>
      <c r="E272" s="699" t="s">
        <v>3839</v>
      </c>
      <c r="F272" s="720" t="s">
        <v>3840</v>
      </c>
      <c r="G272" s="699" t="s">
        <v>3621</v>
      </c>
      <c r="H272" s="699" t="s">
        <v>3622</v>
      </c>
      <c r="I272" s="711">
        <v>105.02799999999999</v>
      </c>
      <c r="J272" s="711">
        <v>80</v>
      </c>
      <c r="K272" s="712">
        <v>8402.2800000000007</v>
      </c>
    </row>
    <row r="273" spans="1:11" ht="14.4" customHeight="1" x14ac:dyDescent="0.3">
      <c r="A273" s="695" t="s">
        <v>544</v>
      </c>
      <c r="B273" s="696" t="s">
        <v>1919</v>
      </c>
      <c r="C273" s="699" t="s">
        <v>557</v>
      </c>
      <c r="D273" s="720" t="s">
        <v>1922</v>
      </c>
      <c r="E273" s="699" t="s">
        <v>3839</v>
      </c>
      <c r="F273" s="720" t="s">
        <v>3840</v>
      </c>
      <c r="G273" s="699" t="s">
        <v>3623</v>
      </c>
      <c r="H273" s="699" t="s">
        <v>3624</v>
      </c>
      <c r="I273" s="711">
        <v>139.99</v>
      </c>
      <c r="J273" s="711">
        <v>20</v>
      </c>
      <c r="K273" s="712">
        <v>2799.8</v>
      </c>
    </row>
    <row r="274" spans="1:11" ht="14.4" customHeight="1" x14ac:dyDescent="0.3">
      <c r="A274" s="695" t="s">
        <v>544</v>
      </c>
      <c r="B274" s="696" t="s">
        <v>1919</v>
      </c>
      <c r="C274" s="699" t="s">
        <v>557</v>
      </c>
      <c r="D274" s="720" t="s">
        <v>1922</v>
      </c>
      <c r="E274" s="699" t="s">
        <v>3839</v>
      </c>
      <c r="F274" s="720" t="s">
        <v>3840</v>
      </c>
      <c r="G274" s="699" t="s">
        <v>3625</v>
      </c>
      <c r="H274" s="699" t="s">
        <v>3626</v>
      </c>
      <c r="I274" s="711">
        <v>16.47</v>
      </c>
      <c r="J274" s="711">
        <v>140</v>
      </c>
      <c r="K274" s="712">
        <v>2327.6</v>
      </c>
    </row>
    <row r="275" spans="1:11" ht="14.4" customHeight="1" x14ac:dyDescent="0.3">
      <c r="A275" s="695" t="s">
        <v>544</v>
      </c>
      <c r="B275" s="696" t="s">
        <v>1919</v>
      </c>
      <c r="C275" s="699" t="s">
        <v>557</v>
      </c>
      <c r="D275" s="720" t="s">
        <v>1922</v>
      </c>
      <c r="E275" s="699" t="s">
        <v>3839</v>
      </c>
      <c r="F275" s="720" t="s">
        <v>3840</v>
      </c>
      <c r="G275" s="699" t="s">
        <v>3627</v>
      </c>
      <c r="H275" s="699" t="s">
        <v>3628</v>
      </c>
      <c r="I275" s="711">
        <v>35.01</v>
      </c>
      <c r="J275" s="711">
        <v>20</v>
      </c>
      <c r="K275" s="712">
        <v>700.12</v>
      </c>
    </row>
    <row r="276" spans="1:11" ht="14.4" customHeight="1" x14ac:dyDescent="0.3">
      <c r="A276" s="695" t="s">
        <v>544</v>
      </c>
      <c r="B276" s="696" t="s">
        <v>1919</v>
      </c>
      <c r="C276" s="699" t="s">
        <v>557</v>
      </c>
      <c r="D276" s="720" t="s">
        <v>1922</v>
      </c>
      <c r="E276" s="699" t="s">
        <v>3839</v>
      </c>
      <c r="F276" s="720" t="s">
        <v>3840</v>
      </c>
      <c r="G276" s="699" t="s">
        <v>3295</v>
      </c>
      <c r="H276" s="699" t="s">
        <v>3296</v>
      </c>
      <c r="I276" s="711">
        <v>618.08000000000004</v>
      </c>
      <c r="J276" s="711">
        <v>1</v>
      </c>
      <c r="K276" s="712">
        <v>618.08000000000004</v>
      </c>
    </row>
    <row r="277" spans="1:11" ht="14.4" customHeight="1" x14ac:dyDescent="0.3">
      <c r="A277" s="695" t="s">
        <v>544</v>
      </c>
      <c r="B277" s="696" t="s">
        <v>1919</v>
      </c>
      <c r="C277" s="699" t="s">
        <v>557</v>
      </c>
      <c r="D277" s="720" t="s">
        <v>1922</v>
      </c>
      <c r="E277" s="699" t="s">
        <v>3839</v>
      </c>
      <c r="F277" s="720" t="s">
        <v>3840</v>
      </c>
      <c r="G277" s="699" t="s">
        <v>3629</v>
      </c>
      <c r="H277" s="699" t="s">
        <v>3630</v>
      </c>
      <c r="I277" s="711">
        <v>16.969285714285714</v>
      </c>
      <c r="J277" s="711">
        <v>400</v>
      </c>
      <c r="K277" s="712">
        <v>6787.9000000000005</v>
      </c>
    </row>
    <row r="278" spans="1:11" ht="14.4" customHeight="1" x14ac:dyDescent="0.3">
      <c r="A278" s="695" t="s">
        <v>544</v>
      </c>
      <c r="B278" s="696" t="s">
        <v>1919</v>
      </c>
      <c r="C278" s="699" t="s">
        <v>557</v>
      </c>
      <c r="D278" s="720" t="s">
        <v>1922</v>
      </c>
      <c r="E278" s="699" t="s">
        <v>3839</v>
      </c>
      <c r="F278" s="720" t="s">
        <v>3840</v>
      </c>
      <c r="G278" s="699" t="s">
        <v>3297</v>
      </c>
      <c r="H278" s="699" t="s">
        <v>3298</v>
      </c>
      <c r="I278" s="711">
        <v>16.53846153846154</v>
      </c>
      <c r="J278" s="711">
        <v>400</v>
      </c>
      <c r="K278" s="712">
        <v>6652.3</v>
      </c>
    </row>
    <row r="279" spans="1:11" ht="14.4" customHeight="1" x14ac:dyDescent="0.3">
      <c r="A279" s="695" t="s">
        <v>544</v>
      </c>
      <c r="B279" s="696" t="s">
        <v>1919</v>
      </c>
      <c r="C279" s="699" t="s">
        <v>557</v>
      </c>
      <c r="D279" s="720" t="s">
        <v>1922</v>
      </c>
      <c r="E279" s="699" t="s">
        <v>3839</v>
      </c>
      <c r="F279" s="720" t="s">
        <v>3840</v>
      </c>
      <c r="G279" s="699" t="s">
        <v>3631</v>
      </c>
      <c r="H279" s="699" t="s">
        <v>3632</v>
      </c>
      <c r="I279" s="711">
        <v>17.193750000000001</v>
      </c>
      <c r="J279" s="711">
        <v>190</v>
      </c>
      <c r="K279" s="712">
        <v>3266.7000000000003</v>
      </c>
    </row>
    <row r="280" spans="1:11" ht="14.4" customHeight="1" x14ac:dyDescent="0.3">
      <c r="A280" s="695" t="s">
        <v>544</v>
      </c>
      <c r="B280" s="696" t="s">
        <v>1919</v>
      </c>
      <c r="C280" s="699" t="s">
        <v>557</v>
      </c>
      <c r="D280" s="720" t="s">
        <v>1922</v>
      </c>
      <c r="E280" s="699" t="s">
        <v>3839</v>
      </c>
      <c r="F280" s="720" t="s">
        <v>3840</v>
      </c>
      <c r="G280" s="699" t="s">
        <v>3633</v>
      </c>
      <c r="H280" s="699" t="s">
        <v>3634</v>
      </c>
      <c r="I280" s="711">
        <v>17.103333333333335</v>
      </c>
      <c r="J280" s="711">
        <v>50</v>
      </c>
      <c r="K280" s="712">
        <v>855.2</v>
      </c>
    </row>
    <row r="281" spans="1:11" ht="14.4" customHeight="1" x14ac:dyDescent="0.3">
      <c r="A281" s="695" t="s">
        <v>544</v>
      </c>
      <c r="B281" s="696" t="s">
        <v>1919</v>
      </c>
      <c r="C281" s="699" t="s">
        <v>557</v>
      </c>
      <c r="D281" s="720" t="s">
        <v>1922</v>
      </c>
      <c r="E281" s="699" t="s">
        <v>3839</v>
      </c>
      <c r="F281" s="720" t="s">
        <v>3840</v>
      </c>
      <c r="G281" s="699" t="s">
        <v>3635</v>
      </c>
      <c r="H281" s="699" t="s">
        <v>3636</v>
      </c>
      <c r="I281" s="711">
        <v>17.059999999999999</v>
      </c>
      <c r="J281" s="711">
        <v>70</v>
      </c>
      <c r="K281" s="712">
        <v>1194.1999999999998</v>
      </c>
    </row>
    <row r="282" spans="1:11" ht="14.4" customHeight="1" x14ac:dyDescent="0.3">
      <c r="A282" s="695" t="s">
        <v>544</v>
      </c>
      <c r="B282" s="696" t="s">
        <v>1919</v>
      </c>
      <c r="C282" s="699" t="s">
        <v>557</v>
      </c>
      <c r="D282" s="720" t="s">
        <v>1922</v>
      </c>
      <c r="E282" s="699" t="s">
        <v>3839</v>
      </c>
      <c r="F282" s="720" t="s">
        <v>3840</v>
      </c>
      <c r="G282" s="699" t="s">
        <v>3301</v>
      </c>
      <c r="H282" s="699" t="s">
        <v>3302</v>
      </c>
      <c r="I282" s="711">
        <v>16.944615384615386</v>
      </c>
      <c r="J282" s="711">
        <v>640</v>
      </c>
      <c r="K282" s="712">
        <v>10844.5</v>
      </c>
    </row>
    <row r="283" spans="1:11" ht="14.4" customHeight="1" x14ac:dyDescent="0.3">
      <c r="A283" s="695" t="s">
        <v>544</v>
      </c>
      <c r="B283" s="696" t="s">
        <v>1919</v>
      </c>
      <c r="C283" s="699" t="s">
        <v>557</v>
      </c>
      <c r="D283" s="720" t="s">
        <v>1922</v>
      </c>
      <c r="E283" s="699" t="s">
        <v>3839</v>
      </c>
      <c r="F283" s="720" t="s">
        <v>3840</v>
      </c>
      <c r="G283" s="699" t="s">
        <v>3637</v>
      </c>
      <c r="H283" s="699" t="s">
        <v>3638</v>
      </c>
      <c r="I283" s="711">
        <v>14.46</v>
      </c>
      <c r="J283" s="711">
        <v>50</v>
      </c>
      <c r="K283" s="712">
        <v>723</v>
      </c>
    </row>
    <row r="284" spans="1:11" ht="14.4" customHeight="1" x14ac:dyDescent="0.3">
      <c r="A284" s="695" t="s">
        <v>544</v>
      </c>
      <c r="B284" s="696" t="s">
        <v>1919</v>
      </c>
      <c r="C284" s="699" t="s">
        <v>557</v>
      </c>
      <c r="D284" s="720" t="s">
        <v>1922</v>
      </c>
      <c r="E284" s="699" t="s">
        <v>3839</v>
      </c>
      <c r="F284" s="720" t="s">
        <v>3840</v>
      </c>
      <c r="G284" s="699" t="s">
        <v>3639</v>
      </c>
      <c r="H284" s="699" t="s">
        <v>3640</v>
      </c>
      <c r="I284" s="711">
        <v>403.04</v>
      </c>
      <c r="J284" s="711">
        <v>190</v>
      </c>
      <c r="K284" s="712">
        <v>76577.31</v>
      </c>
    </row>
    <row r="285" spans="1:11" ht="14.4" customHeight="1" x14ac:dyDescent="0.3">
      <c r="A285" s="695" t="s">
        <v>544</v>
      </c>
      <c r="B285" s="696" t="s">
        <v>1919</v>
      </c>
      <c r="C285" s="699" t="s">
        <v>557</v>
      </c>
      <c r="D285" s="720" t="s">
        <v>1922</v>
      </c>
      <c r="E285" s="699" t="s">
        <v>3839</v>
      </c>
      <c r="F285" s="720" t="s">
        <v>3840</v>
      </c>
      <c r="G285" s="699" t="s">
        <v>3641</v>
      </c>
      <c r="H285" s="699" t="s">
        <v>3642</v>
      </c>
      <c r="I285" s="711">
        <v>33.8825</v>
      </c>
      <c r="J285" s="711">
        <v>7</v>
      </c>
      <c r="K285" s="712">
        <v>237.18</v>
      </c>
    </row>
    <row r="286" spans="1:11" ht="14.4" customHeight="1" x14ac:dyDescent="0.3">
      <c r="A286" s="695" t="s">
        <v>544</v>
      </c>
      <c r="B286" s="696" t="s">
        <v>1919</v>
      </c>
      <c r="C286" s="699" t="s">
        <v>557</v>
      </c>
      <c r="D286" s="720" t="s">
        <v>1922</v>
      </c>
      <c r="E286" s="699" t="s">
        <v>3839</v>
      </c>
      <c r="F286" s="720" t="s">
        <v>3840</v>
      </c>
      <c r="G286" s="699" t="s">
        <v>3643</v>
      </c>
      <c r="H286" s="699" t="s">
        <v>3644</v>
      </c>
      <c r="I286" s="711">
        <v>35.01</v>
      </c>
      <c r="J286" s="711">
        <v>20</v>
      </c>
      <c r="K286" s="712">
        <v>700.12</v>
      </c>
    </row>
    <row r="287" spans="1:11" ht="14.4" customHeight="1" x14ac:dyDescent="0.3">
      <c r="A287" s="695" t="s">
        <v>544</v>
      </c>
      <c r="B287" s="696" t="s">
        <v>1919</v>
      </c>
      <c r="C287" s="699" t="s">
        <v>557</v>
      </c>
      <c r="D287" s="720" t="s">
        <v>1922</v>
      </c>
      <c r="E287" s="699" t="s">
        <v>3839</v>
      </c>
      <c r="F287" s="720" t="s">
        <v>3840</v>
      </c>
      <c r="G287" s="699" t="s">
        <v>3151</v>
      </c>
      <c r="H287" s="699" t="s">
        <v>3152</v>
      </c>
      <c r="I287" s="711">
        <v>1.5879166666666669</v>
      </c>
      <c r="J287" s="711">
        <v>8900</v>
      </c>
      <c r="K287" s="712">
        <v>14155</v>
      </c>
    </row>
    <row r="288" spans="1:11" ht="14.4" customHeight="1" x14ac:dyDescent="0.3">
      <c r="A288" s="695" t="s">
        <v>544</v>
      </c>
      <c r="B288" s="696" t="s">
        <v>1919</v>
      </c>
      <c r="C288" s="699" t="s">
        <v>557</v>
      </c>
      <c r="D288" s="720" t="s">
        <v>1922</v>
      </c>
      <c r="E288" s="699" t="s">
        <v>3839</v>
      </c>
      <c r="F288" s="720" t="s">
        <v>3840</v>
      </c>
      <c r="G288" s="699" t="s">
        <v>3153</v>
      </c>
      <c r="H288" s="699" t="s">
        <v>3154</v>
      </c>
      <c r="I288" s="711">
        <v>5.129999999999999</v>
      </c>
      <c r="J288" s="711">
        <v>3920</v>
      </c>
      <c r="K288" s="712">
        <v>20109.599999999999</v>
      </c>
    </row>
    <row r="289" spans="1:11" ht="14.4" customHeight="1" x14ac:dyDescent="0.3">
      <c r="A289" s="695" t="s">
        <v>544</v>
      </c>
      <c r="B289" s="696" t="s">
        <v>1919</v>
      </c>
      <c r="C289" s="699" t="s">
        <v>557</v>
      </c>
      <c r="D289" s="720" t="s">
        <v>1922</v>
      </c>
      <c r="E289" s="699" t="s">
        <v>3839</v>
      </c>
      <c r="F289" s="720" t="s">
        <v>3840</v>
      </c>
      <c r="G289" s="699" t="s">
        <v>3645</v>
      </c>
      <c r="H289" s="699" t="s">
        <v>3646</v>
      </c>
      <c r="I289" s="711">
        <v>20.260000000000002</v>
      </c>
      <c r="J289" s="711">
        <v>10</v>
      </c>
      <c r="K289" s="712">
        <v>202.6</v>
      </c>
    </row>
    <row r="290" spans="1:11" ht="14.4" customHeight="1" x14ac:dyDescent="0.3">
      <c r="A290" s="695" t="s">
        <v>544</v>
      </c>
      <c r="B290" s="696" t="s">
        <v>1919</v>
      </c>
      <c r="C290" s="699" t="s">
        <v>557</v>
      </c>
      <c r="D290" s="720" t="s">
        <v>1922</v>
      </c>
      <c r="E290" s="699" t="s">
        <v>3839</v>
      </c>
      <c r="F290" s="720" t="s">
        <v>3840</v>
      </c>
      <c r="G290" s="699" t="s">
        <v>3345</v>
      </c>
      <c r="H290" s="699" t="s">
        <v>3346</v>
      </c>
      <c r="I290" s="711">
        <v>7.9500000000000011</v>
      </c>
      <c r="J290" s="711">
        <v>1940</v>
      </c>
      <c r="K290" s="712">
        <v>15423</v>
      </c>
    </row>
    <row r="291" spans="1:11" ht="14.4" customHeight="1" x14ac:dyDescent="0.3">
      <c r="A291" s="695" t="s">
        <v>544</v>
      </c>
      <c r="B291" s="696" t="s">
        <v>1919</v>
      </c>
      <c r="C291" s="699" t="s">
        <v>557</v>
      </c>
      <c r="D291" s="720" t="s">
        <v>1922</v>
      </c>
      <c r="E291" s="699" t="s">
        <v>3839</v>
      </c>
      <c r="F291" s="720" t="s">
        <v>3840</v>
      </c>
      <c r="G291" s="699" t="s">
        <v>3359</v>
      </c>
      <c r="H291" s="699" t="s">
        <v>3360</v>
      </c>
      <c r="I291" s="711">
        <v>23.146000000000004</v>
      </c>
      <c r="J291" s="711">
        <v>750</v>
      </c>
      <c r="K291" s="712">
        <v>17360.489999999998</v>
      </c>
    </row>
    <row r="292" spans="1:11" ht="14.4" customHeight="1" x14ac:dyDescent="0.3">
      <c r="A292" s="695" t="s">
        <v>544</v>
      </c>
      <c r="B292" s="696" t="s">
        <v>1919</v>
      </c>
      <c r="C292" s="699" t="s">
        <v>557</v>
      </c>
      <c r="D292" s="720" t="s">
        <v>1922</v>
      </c>
      <c r="E292" s="699" t="s">
        <v>3839</v>
      </c>
      <c r="F292" s="720" t="s">
        <v>3840</v>
      </c>
      <c r="G292" s="699" t="s">
        <v>3155</v>
      </c>
      <c r="H292" s="699" t="s">
        <v>3156</v>
      </c>
      <c r="I292" s="711">
        <v>17.98</v>
      </c>
      <c r="J292" s="711">
        <v>150</v>
      </c>
      <c r="K292" s="712">
        <v>2697</v>
      </c>
    </row>
    <row r="293" spans="1:11" ht="14.4" customHeight="1" x14ac:dyDescent="0.3">
      <c r="A293" s="695" t="s">
        <v>544</v>
      </c>
      <c r="B293" s="696" t="s">
        <v>1919</v>
      </c>
      <c r="C293" s="699" t="s">
        <v>557</v>
      </c>
      <c r="D293" s="720" t="s">
        <v>1922</v>
      </c>
      <c r="E293" s="699" t="s">
        <v>3839</v>
      </c>
      <c r="F293" s="720" t="s">
        <v>3840</v>
      </c>
      <c r="G293" s="699" t="s">
        <v>3365</v>
      </c>
      <c r="H293" s="699" t="s">
        <v>3366</v>
      </c>
      <c r="I293" s="711">
        <v>17.98</v>
      </c>
      <c r="J293" s="711">
        <v>700</v>
      </c>
      <c r="K293" s="712">
        <v>12586</v>
      </c>
    </row>
    <row r="294" spans="1:11" ht="14.4" customHeight="1" x14ac:dyDescent="0.3">
      <c r="A294" s="695" t="s">
        <v>544</v>
      </c>
      <c r="B294" s="696" t="s">
        <v>1919</v>
      </c>
      <c r="C294" s="699" t="s">
        <v>557</v>
      </c>
      <c r="D294" s="720" t="s">
        <v>1922</v>
      </c>
      <c r="E294" s="699" t="s">
        <v>3839</v>
      </c>
      <c r="F294" s="720" t="s">
        <v>3840</v>
      </c>
      <c r="G294" s="699" t="s">
        <v>3647</v>
      </c>
      <c r="H294" s="699" t="s">
        <v>3648</v>
      </c>
      <c r="I294" s="711">
        <v>12.073181818181819</v>
      </c>
      <c r="J294" s="711">
        <v>2900</v>
      </c>
      <c r="K294" s="712">
        <v>35012.5</v>
      </c>
    </row>
    <row r="295" spans="1:11" ht="14.4" customHeight="1" x14ac:dyDescent="0.3">
      <c r="A295" s="695" t="s">
        <v>544</v>
      </c>
      <c r="B295" s="696" t="s">
        <v>1919</v>
      </c>
      <c r="C295" s="699" t="s">
        <v>557</v>
      </c>
      <c r="D295" s="720" t="s">
        <v>1922</v>
      </c>
      <c r="E295" s="699" t="s">
        <v>3839</v>
      </c>
      <c r="F295" s="720" t="s">
        <v>3840</v>
      </c>
      <c r="G295" s="699" t="s">
        <v>3649</v>
      </c>
      <c r="H295" s="699" t="s">
        <v>3650</v>
      </c>
      <c r="I295" s="711">
        <v>17.98</v>
      </c>
      <c r="J295" s="711">
        <v>150</v>
      </c>
      <c r="K295" s="712">
        <v>2697.12</v>
      </c>
    </row>
    <row r="296" spans="1:11" ht="14.4" customHeight="1" x14ac:dyDescent="0.3">
      <c r="A296" s="695" t="s">
        <v>544</v>
      </c>
      <c r="B296" s="696" t="s">
        <v>1919</v>
      </c>
      <c r="C296" s="699" t="s">
        <v>557</v>
      </c>
      <c r="D296" s="720" t="s">
        <v>1922</v>
      </c>
      <c r="E296" s="699" t="s">
        <v>3839</v>
      </c>
      <c r="F296" s="720" t="s">
        <v>3840</v>
      </c>
      <c r="G296" s="699" t="s">
        <v>3371</v>
      </c>
      <c r="H296" s="699" t="s">
        <v>3372</v>
      </c>
      <c r="I296" s="711">
        <v>17.98</v>
      </c>
      <c r="J296" s="711">
        <v>550</v>
      </c>
      <c r="K296" s="712">
        <v>9889</v>
      </c>
    </row>
    <row r="297" spans="1:11" ht="14.4" customHeight="1" x14ac:dyDescent="0.3">
      <c r="A297" s="695" t="s">
        <v>544</v>
      </c>
      <c r="B297" s="696" t="s">
        <v>1919</v>
      </c>
      <c r="C297" s="699" t="s">
        <v>557</v>
      </c>
      <c r="D297" s="720" t="s">
        <v>1922</v>
      </c>
      <c r="E297" s="699" t="s">
        <v>3839</v>
      </c>
      <c r="F297" s="720" t="s">
        <v>3840</v>
      </c>
      <c r="G297" s="699" t="s">
        <v>3651</v>
      </c>
      <c r="H297" s="699" t="s">
        <v>3652</v>
      </c>
      <c r="I297" s="711">
        <v>38.5</v>
      </c>
      <c r="J297" s="711">
        <v>200</v>
      </c>
      <c r="K297" s="712">
        <v>7700.11</v>
      </c>
    </row>
    <row r="298" spans="1:11" ht="14.4" customHeight="1" x14ac:dyDescent="0.3">
      <c r="A298" s="695" t="s">
        <v>544</v>
      </c>
      <c r="B298" s="696" t="s">
        <v>1919</v>
      </c>
      <c r="C298" s="699" t="s">
        <v>557</v>
      </c>
      <c r="D298" s="720" t="s">
        <v>1922</v>
      </c>
      <c r="E298" s="699" t="s">
        <v>3839</v>
      </c>
      <c r="F298" s="720" t="s">
        <v>3840</v>
      </c>
      <c r="G298" s="699" t="s">
        <v>3653</v>
      </c>
      <c r="H298" s="699" t="s">
        <v>3654</v>
      </c>
      <c r="I298" s="711">
        <v>2.3966666666666665</v>
      </c>
      <c r="J298" s="711">
        <v>450</v>
      </c>
      <c r="K298" s="712">
        <v>1078.5</v>
      </c>
    </row>
    <row r="299" spans="1:11" ht="14.4" customHeight="1" x14ac:dyDescent="0.3">
      <c r="A299" s="695" t="s">
        <v>544</v>
      </c>
      <c r="B299" s="696" t="s">
        <v>1919</v>
      </c>
      <c r="C299" s="699" t="s">
        <v>557</v>
      </c>
      <c r="D299" s="720" t="s">
        <v>1922</v>
      </c>
      <c r="E299" s="699" t="s">
        <v>3839</v>
      </c>
      <c r="F299" s="720" t="s">
        <v>3840</v>
      </c>
      <c r="G299" s="699" t="s">
        <v>3655</v>
      </c>
      <c r="H299" s="699" t="s">
        <v>3656</v>
      </c>
      <c r="I299" s="711">
        <v>17.98</v>
      </c>
      <c r="J299" s="711">
        <v>50</v>
      </c>
      <c r="K299" s="712">
        <v>899.03</v>
      </c>
    </row>
    <row r="300" spans="1:11" ht="14.4" customHeight="1" x14ac:dyDescent="0.3">
      <c r="A300" s="695" t="s">
        <v>544</v>
      </c>
      <c r="B300" s="696" t="s">
        <v>1919</v>
      </c>
      <c r="C300" s="699" t="s">
        <v>557</v>
      </c>
      <c r="D300" s="720" t="s">
        <v>1922</v>
      </c>
      <c r="E300" s="699" t="s">
        <v>3839</v>
      </c>
      <c r="F300" s="720" t="s">
        <v>3840</v>
      </c>
      <c r="G300" s="699" t="s">
        <v>3157</v>
      </c>
      <c r="H300" s="699" t="s">
        <v>3158</v>
      </c>
      <c r="I300" s="711">
        <v>12.104444444444445</v>
      </c>
      <c r="J300" s="711">
        <v>160</v>
      </c>
      <c r="K300" s="712">
        <v>1936.7999999999997</v>
      </c>
    </row>
    <row r="301" spans="1:11" ht="14.4" customHeight="1" x14ac:dyDescent="0.3">
      <c r="A301" s="695" t="s">
        <v>544</v>
      </c>
      <c r="B301" s="696" t="s">
        <v>1919</v>
      </c>
      <c r="C301" s="699" t="s">
        <v>557</v>
      </c>
      <c r="D301" s="720" t="s">
        <v>1922</v>
      </c>
      <c r="E301" s="699" t="s">
        <v>3839</v>
      </c>
      <c r="F301" s="720" t="s">
        <v>3840</v>
      </c>
      <c r="G301" s="699" t="s">
        <v>3657</v>
      </c>
      <c r="H301" s="699" t="s">
        <v>3658</v>
      </c>
      <c r="I301" s="711">
        <v>121</v>
      </c>
      <c r="J301" s="711">
        <v>250</v>
      </c>
      <c r="K301" s="712">
        <v>30250</v>
      </c>
    </row>
    <row r="302" spans="1:11" ht="14.4" customHeight="1" x14ac:dyDescent="0.3">
      <c r="A302" s="695" t="s">
        <v>544</v>
      </c>
      <c r="B302" s="696" t="s">
        <v>1919</v>
      </c>
      <c r="C302" s="699" t="s">
        <v>557</v>
      </c>
      <c r="D302" s="720" t="s">
        <v>1922</v>
      </c>
      <c r="E302" s="699" t="s">
        <v>3839</v>
      </c>
      <c r="F302" s="720" t="s">
        <v>3840</v>
      </c>
      <c r="G302" s="699" t="s">
        <v>3659</v>
      </c>
      <c r="H302" s="699" t="s">
        <v>3660</v>
      </c>
      <c r="I302" s="711">
        <v>121</v>
      </c>
      <c r="J302" s="711">
        <v>210</v>
      </c>
      <c r="K302" s="712">
        <v>25410</v>
      </c>
    </row>
    <row r="303" spans="1:11" ht="14.4" customHeight="1" x14ac:dyDescent="0.3">
      <c r="A303" s="695" t="s">
        <v>544</v>
      </c>
      <c r="B303" s="696" t="s">
        <v>1919</v>
      </c>
      <c r="C303" s="699" t="s">
        <v>557</v>
      </c>
      <c r="D303" s="720" t="s">
        <v>1922</v>
      </c>
      <c r="E303" s="699" t="s">
        <v>3839</v>
      </c>
      <c r="F303" s="720" t="s">
        <v>3840</v>
      </c>
      <c r="G303" s="699" t="s">
        <v>3383</v>
      </c>
      <c r="H303" s="699" t="s">
        <v>3384</v>
      </c>
      <c r="I303" s="711">
        <v>5.18</v>
      </c>
      <c r="J303" s="711">
        <v>50</v>
      </c>
      <c r="K303" s="712">
        <v>259.39999999999998</v>
      </c>
    </row>
    <row r="304" spans="1:11" ht="14.4" customHeight="1" x14ac:dyDescent="0.3">
      <c r="A304" s="695" t="s">
        <v>544</v>
      </c>
      <c r="B304" s="696" t="s">
        <v>1919</v>
      </c>
      <c r="C304" s="699" t="s">
        <v>557</v>
      </c>
      <c r="D304" s="720" t="s">
        <v>1922</v>
      </c>
      <c r="E304" s="699" t="s">
        <v>3839</v>
      </c>
      <c r="F304" s="720" t="s">
        <v>3840</v>
      </c>
      <c r="G304" s="699" t="s">
        <v>3661</v>
      </c>
      <c r="H304" s="699" t="s">
        <v>3662</v>
      </c>
      <c r="I304" s="711">
        <v>120.00235294117647</v>
      </c>
      <c r="J304" s="711">
        <v>270</v>
      </c>
      <c r="K304" s="712">
        <v>32400.730000000003</v>
      </c>
    </row>
    <row r="305" spans="1:11" ht="14.4" customHeight="1" x14ac:dyDescent="0.3">
      <c r="A305" s="695" t="s">
        <v>544</v>
      </c>
      <c r="B305" s="696" t="s">
        <v>1919</v>
      </c>
      <c r="C305" s="699" t="s">
        <v>557</v>
      </c>
      <c r="D305" s="720" t="s">
        <v>1922</v>
      </c>
      <c r="E305" s="699" t="s">
        <v>3839</v>
      </c>
      <c r="F305" s="720" t="s">
        <v>3840</v>
      </c>
      <c r="G305" s="699" t="s">
        <v>3407</v>
      </c>
      <c r="H305" s="699" t="s">
        <v>3408</v>
      </c>
      <c r="I305" s="711">
        <v>0.47499999999999998</v>
      </c>
      <c r="J305" s="711">
        <v>1100</v>
      </c>
      <c r="K305" s="712">
        <v>523</v>
      </c>
    </row>
    <row r="306" spans="1:11" ht="14.4" customHeight="1" x14ac:dyDescent="0.3">
      <c r="A306" s="695" t="s">
        <v>544</v>
      </c>
      <c r="B306" s="696" t="s">
        <v>1919</v>
      </c>
      <c r="C306" s="699" t="s">
        <v>557</v>
      </c>
      <c r="D306" s="720" t="s">
        <v>1922</v>
      </c>
      <c r="E306" s="699" t="s">
        <v>3839</v>
      </c>
      <c r="F306" s="720" t="s">
        <v>3840</v>
      </c>
      <c r="G306" s="699" t="s">
        <v>3409</v>
      </c>
      <c r="H306" s="699" t="s">
        <v>3410</v>
      </c>
      <c r="I306" s="711">
        <v>4.0265217391304349</v>
      </c>
      <c r="J306" s="711">
        <v>3450</v>
      </c>
      <c r="K306" s="712">
        <v>13893.5</v>
      </c>
    </row>
    <row r="307" spans="1:11" ht="14.4" customHeight="1" x14ac:dyDescent="0.3">
      <c r="A307" s="695" t="s">
        <v>544</v>
      </c>
      <c r="B307" s="696" t="s">
        <v>1919</v>
      </c>
      <c r="C307" s="699" t="s">
        <v>557</v>
      </c>
      <c r="D307" s="720" t="s">
        <v>1922</v>
      </c>
      <c r="E307" s="699" t="s">
        <v>3839</v>
      </c>
      <c r="F307" s="720" t="s">
        <v>3840</v>
      </c>
      <c r="G307" s="699" t="s">
        <v>3663</v>
      </c>
      <c r="H307" s="699" t="s">
        <v>3664</v>
      </c>
      <c r="I307" s="711">
        <v>2.6</v>
      </c>
      <c r="J307" s="711">
        <v>190</v>
      </c>
      <c r="K307" s="712">
        <v>494</v>
      </c>
    </row>
    <row r="308" spans="1:11" ht="14.4" customHeight="1" x14ac:dyDescent="0.3">
      <c r="A308" s="695" t="s">
        <v>544</v>
      </c>
      <c r="B308" s="696" t="s">
        <v>1919</v>
      </c>
      <c r="C308" s="699" t="s">
        <v>557</v>
      </c>
      <c r="D308" s="720" t="s">
        <v>1922</v>
      </c>
      <c r="E308" s="699" t="s">
        <v>3839</v>
      </c>
      <c r="F308" s="720" t="s">
        <v>3840</v>
      </c>
      <c r="G308" s="699" t="s">
        <v>3411</v>
      </c>
      <c r="H308" s="699" t="s">
        <v>3412</v>
      </c>
      <c r="I308" s="711">
        <v>2.6037500000000002</v>
      </c>
      <c r="J308" s="711">
        <v>420</v>
      </c>
      <c r="K308" s="712">
        <v>1093.7</v>
      </c>
    </row>
    <row r="309" spans="1:11" ht="14.4" customHeight="1" x14ac:dyDescent="0.3">
      <c r="A309" s="695" t="s">
        <v>544</v>
      </c>
      <c r="B309" s="696" t="s">
        <v>1919</v>
      </c>
      <c r="C309" s="699" t="s">
        <v>557</v>
      </c>
      <c r="D309" s="720" t="s">
        <v>1922</v>
      </c>
      <c r="E309" s="699" t="s">
        <v>3839</v>
      </c>
      <c r="F309" s="720" t="s">
        <v>3840</v>
      </c>
      <c r="G309" s="699" t="s">
        <v>3413</v>
      </c>
      <c r="H309" s="699" t="s">
        <v>3414</v>
      </c>
      <c r="I309" s="711">
        <v>2.6025</v>
      </c>
      <c r="J309" s="711">
        <v>420</v>
      </c>
      <c r="K309" s="712">
        <v>1093.2</v>
      </c>
    </row>
    <row r="310" spans="1:11" ht="14.4" customHeight="1" x14ac:dyDescent="0.3">
      <c r="A310" s="695" t="s">
        <v>544</v>
      </c>
      <c r="B310" s="696" t="s">
        <v>1919</v>
      </c>
      <c r="C310" s="699" t="s">
        <v>557</v>
      </c>
      <c r="D310" s="720" t="s">
        <v>1922</v>
      </c>
      <c r="E310" s="699" t="s">
        <v>3839</v>
      </c>
      <c r="F310" s="720" t="s">
        <v>3840</v>
      </c>
      <c r="G310" s="699" t="s">
        <v>3665</v>
      </c>
      <c r="H310" s="699" t="s">
        <v>3666</v>
      </c>
      <c r="I310" s="711">
        <v>2.6</v>
      </c>
      <c r="J310" s="711">
        <v>50</v>
      </c>
      <c r="K310" s="712">
        <v>130</v>
      </c>
    </row>
    <row r="311" spans="1:11" ht="14.4" customHeight="1" x14ac:dyDescent="0.3">
      <c r="A311" s="695" t="s">
        <v>544</v>
      </c>
      <c r="B311" s="696" t="s">
        <v>1919</v>
      </c>
      <c r="C311" s="699" t="s">
        <v>557</v>
      </c>
      <c r="D311" s="720" t="s">
        <v>1922</v>
      </c>
      <c r="E311" s="699" t="s">
        <v>3839</v>
      </c>
      <c r="F311" s="720" t="s">
        <v>3840</v>
      </c>
      <c r="G311" s="699" t="s">
        <v>3667</v>
      </c>
      <c r="H311" s="699" t="s">
        <v>3668</v>
      </c>
      <c r="I311" s="711">
        <v>30.25</v>
      </c>
      <c r="J311" s="711">
        <v>10</v>
      </c>
      <c r="K311" s="712">
        <v>302.5</v>
      </c>
    </row>
    <row r="312" spans="1:11" ht="14.4" customHeight="1" x14ac:dyDescent="0.3">
      <c r="A312" s="695" t="s">
        <v>544</v>
      </c>
      <c r="B312" s="696" t="s">
        <v>1919</v>
      </c>
      <c r="C312" s="699" t="s">
        <v>557</v>
      </c>
      <c r="D312" s="720" t="s">
        <v>1922</v>
      </c>
      <c r="E312" s="699" t="s">
        <v>3839</v>
      </c>
      <c r="F312" s="720" t="s">
        <v>3840</v>
      </c>
      <c r="G312" s="699" t="s">
        <v>3669</v>
      </c>
      <c r="H312" s="699" t="s">
        <v>3670</v>
      </c>
      <c r="I312" s="711">
        <v>105.03</v>
      </c>
      <c r="J312" s="711">
        <v>10</v>
      </c>
      <c r="K312" s="712">
        <v>1050.28</v>
      </c>
    </row>
    <row r="313" spans="1:11" ht="14.4" customHeight="1" x14ac:dyDescent="0.3">
      <c r="A313" s="695" t="s">
        <v>544</v>
      </c>
      <c r="B313" s="696" t="s">
        <v>1919</v>
      </c>
      <c r="C313" s="699" t="s">
        <v>557</v>
      </c>
      <c r="D313" s="720" t="s">
        <v>1922</v>
      </c>
      <c r="E313" s="699" t="s">
        <v>3839</v>
      </c>
      <c r="F313" s="720" t="s">
        <v>3840</v>
      </c>
      <c r="G313" s="699" t="s">
        <v>3671</v>
      </c>
      <c r="H313" s="699" t="s">
        <v>3672</v>
      </c>
      <c r="I313" s="711">
        <v>41</v>
      </c>
      <c r="J313" s="711">
        <v>40</v>
      </c>
      <c r="K313" s="712">
        <v>1639.9</v>
      </c>
    </row>
    <row r="314" spans="1:11" ht="14.4" customHeight="1" x14ac:dyDescent="0.3">
      <c r="A314" s="695" t="s">
        <v>544</v>
      </c>
      <c r="B314" s="696" t="s">
        <v>1919</v>
      </c>
      <c r="C314" s="699" t="s">
        <v>557</v>
      </c>
      <c r="D314" s="720" t="s">
        <v>1922</v>
      </c>
      <c r="E314" s="699" t="s">
        <v>3839</v>
      </c>
      <c r="F314" s="720" t="s">
        <v>3840</v>
      </c>
      <c r="G314" s="699" t="s">
        <v>3673</v>
      </c>
      <c r="H314" s="699" t="s">
        <v>3674</v>
      </c>
      <c r="I314" s="711">
        <v>197.96</v>
      </c>
      <c r="J314" s="711">
        <v>10</v>
      </c>
      <c r="K314" s="712">
        <v>1979.6</v>
      </c>
    </row>
    <row r="315" spans="1:11" ht="14.4" customHeight="1" x14ac:dyDescent="0.3">
      <c r="A315" s="695" t="s">
        <v>544</v>
      </c>
      <c r="B315" s="696" t="s">
        <v>1919</v>
      </c>
      <c r="C315" s="699" t="s">
        <v>557</v>
      </c>
      <c r="D315" s="720" t="s">
        <v>1922</v>
      </c>
      <c r="E315" s="699" t="s">
        <v>3839</v>
      </c>
      <c r="F315" s="720" t="s">
        <v>3840</v>
      </c>
      <c r="G315" s="699" t="s">
        <v>3675</v>
      </c>
      <c r="H315" s="699" t="s">
        <v>3676</v>
      </c>
      <c r="I315" s="711">
        <v>38</v>
      </c>
      <c r="J315" s="711">
        <v>20</v>
      </c>
      <c r="K315" s="712">
        <v>759.92</v>
      </c>
    </row>
    <row r="316" spans="1:11" ht="14.4" customHeight="1" x14ac:dyDescent="0.3">
      <c r="A316" s="695" t="s">
        <v>544</v>
      </c>
      <c r="B316" s="696" t="s">
        <v>1919</v>
      </c>
      <c r="C316" s="699" t="s">
        <v>557</v>
      </c>
      <c r="D316" s="720" t="s">
        <v>1922</v>
      </c>
      <c r="E316" s="699" t="s">
        <v>3839</v>
      </c>
      <c r="F316" s="720" t="s">
        <v>3840</v>
      </c>
      <c r="G316" s="699" t="s">
        <v>3677</v>
      </c>
      <c r="H316" s="699" t="s">
        <v>3678</v>
      </c>
      <c r="I316" s="711">
        <v>618.08000000000004</v>
      </c>
      <c r="J316" s="711">
        <v>1</v>
      </c>
      <c r="K316" s="712">
        <v>618.08000000000004</v>
      </c>
    </row>
    <row r="317" spans="1:11" ht="14.4" customHeight="1" x14ac:dyDescent="0.3">
      <c r="A317" s="695" t="s">
        <v>544</v>
      </c>
      <c r="B317" s="696" t="s">
        <v>1919</v>
      </c>
      <c r="C317" s="699" t="s">
        <v>557</v>
      </c>
      <c r="D317" s="720" t="s">
        <v>1922</v>
      </c>
      <c r="E317" s="699" t="s">
        <v>3839</v>
      </c>
      <c r="F317" s="720" t="s">
        <v>3840</v>
      </c>
      <c r="G317" s="699" t="s">
        <v>3679</v>
      </c>
      <c r="H317" s="699" t="s">
        <v>3680</v>
      </c>
      <c r="I317" s="711">
        <v>434.28</v>
      </c>
      <c r="J317" s="711">
        <v>10</v>
      </c>
      <c r="K317" s="712">
        <v>4342.8</v>
      </c>
    </row>
    <row r="318" spans="1:11" ht="14.4" customHeight="1" x14ac:dyDescent="0.3">
      <c r="A318" s="695" t="s">
        <v>544</v>
      </c>
      <c r="B318" s="696" t="s">
        <v>1919</v>
      </c>
      <c r="C318" s="699" t="s">
        <v>557</v>
      </c>
      <c r="D318" s="720" t="s">
        <v>1922</v>
      </c>
      <c r="E318" s="699" t="s">
        <v>3839</v>
      </c>
      <c r="F318" s="720" t="s">
        <v>3840</v>
      </c>
      <c r="G318" s="699" t="s">
        <v>3681</v>
      </c>
      <c r="H318" s="699" t="s">
        <v>3682</v>
      </c>
      <c r="I318" s="711">
        <v>434.39999999999992</v>
      </c>
      <c r="J318" s="711">
        <v>7</v>
      </c>
      <c r="K318" s="712">
        <v>3040.8</v>
      </c>
    </row>
    <row r="319" spans="1:11" ht="14.4" customHeight="1" x14ac:dyDescent="0.3">
      <c r="A319" s="695" t="s">
        <v>544</v>
      </c>
      <c r="B319" s="696" t="s">
        <v>1919</v>
      </c>
      <c r="C319" s="699" t="s">
        <v>557</v>
      </c>
      <c r="D319" s="720" t="s">
        <v>1922</v>
      </c>
      <c r="E319" s="699" t="s">
        <v>3839</v>
      </c>
      <c r="F319" s="720" t="s">
        <v>3840</v>
      </c>
      <c r="G319" s="699" t="s">
        <v>3683</v>
      </c>
      <c r="H319" s="699" t="s">
        <v>3684</v>
      </c>
      <c r="I319" s="711">
        <v>422.3</v>
      </c>
      <c r="J319" s="711">
        <v>4</v>
      </c>
      <c r="K319" s="712">
        <v>1689.2</v>
      </c>
    </row>
    <row r="320" spans="1:11" ht="14.4" customHeight="1" x14ac:dyDescent="0.3">
      <c r="A320" s="695" t="s">
        <v>544</v>
      </c>
      <c r="B320" s="696" t="s">
        <v>1919</v>
      </c>
      <c r="C320" s="699" t="s">
        <v>557</v>
      </c>
      <c r="D320" s="720" t="s">
        <v>1922</v>
      </c>
      <c r="E320" s="699" t="s">
        <v>3839</v>
      </c>
      <c r="F320" s="720" t="s">
        <v>3840</v>
      </c>
      <c r="G320" s="699" t="s">
        <v>3685</v>
      </c>
      <c r="H320" s="699" t="s">
        <v>3686</v>
      </c>
      <c r="I320" s="711">
        <v>197.96</v>
      </c>
      <c r="J320" s="711">
        <v>20</v>
      </c>
      <c r="K320" s="712">
        <v>3959.16</v>
      </c>
    </row>
    <row r="321" spans="1:11" ht="14.4" customHeight="1" x14ac:dyDescent="0.3">
      <c r="A321" s="695" t="s">
        <v>544</v>
      </c>
      <c r="B321" s="696" t="s">
        <v>1919</v>
      </c>
      <c r="C321" s="699" t="s">
        <v>557</v>
      </c>
      <c r="D321" s="720" t="s">
        <v>1922</v>
      </c>
      <c r="E321" s="699" t="s">
        <v>3839</v>
      </c>
      <c r="F321" s="720" t="s">
        <v>3840</v>
      </c>
      <c r="G321" s="699" t="s">
        <v>3687</v>
      </c>
      <c r="H321" s="699" t="s">
        <v>3688</v>
      </c>
      <c r="I321" s="711">
        <v>104.06</v>
      </c>
      <c r="J321" s="711">
        <v>10</v>
      </c>
      <c r="K321" s="712">
        <v>1040.5999999999999</v>
      </c>
    </row>
    <row r="322" spans="1:11" ht="14.4" customHeight="1" x14ac:dyDescent="0.3">
      <c r="A322" s="695" t="s">
        <v>544</v>
      </c>
      <c r="B322" s="696" t="s">
        <v>1919</v>
      </c>
      <c r="C322" s="699" t="s">
        <v>557</v>
      </c>
      <c r="D322" s="720" t="s">
        <v>1922</v>
      </c>
      <c r="E322" s="699" t="s">
        <v>3839</v>
      </c>
      <c r="F322" s="720" t="s">
        <v>3840</v>
      </c>
      <c r="G322" s="699" t="s">
        <v>3689</v>
      </c>
      <c r="H322" s="699" t="s">
        <v>3690</v>
      </c>
      <c r="I322" s="711">
        <v>49.98</v>
      </c>
      <c r="J322" s="711">
        <v>10</v>
      </c>
      <c r="K322" s="712">
        <v>499.8</v>
      </c>
    </row>
    <row r="323" spans="1:11" ht="14.4" customHeight="1" x14ac:dyDescent="0.3">
      <c r="A323" s="695" t="s">
        <v>544</v>
      </c>
      <c r="B323" s="696" t="s">
        <v>1919</v>
      </c>
      <c r="C323" s="699" t="s">
        <v>557</v>
      </c>
      <c r="D323" s="720" t="s">
        <v>1922</v>
      </c>
      <c r="E323" s="699" t="s">
        <v>3839</v>
      </c>
      <c r="F323" s="720" t="s">
        <v>3840</v>
      </c>
      <c r="G323" s="699" t="s">
        <v>3691</v>
      </c>
      <c r="H323" s="699" t="s">
        <v>3692</v>
      </c>
      <c r="I323" s="711">
        <v>49.98</v>
      </c>
      <c r="J323" s="711">
        <v>10</v>
      </c>
      <c r="K323" s="712">
        <v>499.8</v>
      </c>
    </row>
    <row r="324" spans="1:11" ht="14.4" customHeight="1" x14ac:dyDescent="0.3">
      <c r="A324" s="695" t="s">
        <v>544</v>
      </c>
      <c r="B324" s="696" t="s">
        <v>1919</v>
      </c>
      <c r="C324" s="699" t="s">
        <v>557</v>
      </c>
      <c r="D324" s="720" t="s">
        <v>1922</v>
      </c>
      <c r="E324" s="699" t="s">
        <v>3839</v>
      </c>
      <c r="F324" s="720" t="s">
        <v>3840</v>
      </c>
      <c r="G324" s="699" t="s">
        <v>3693</v>
      </c>
      <c r="H324" s="699" t="s">
        <v>3694</v>
      </c>
      <c r="I324" s="711">
        <v>49.97</v>
      </c>
      <c r="J324" s="711">
        <v>25</v>
      </c>
      <c r="K324" s="712">
        <v>1249.25</v>
      </c>
    </row>
    <row r="325" spans="1:11" ht="14.4" customHeight="1" x14ac:dyDescent="0.3">
      <c r="A325" s="695" t="s">
        <v>544</v>
      </c>
      <c r="B325" s="696" t="s">
        <v>1919</v>
      </c>
      <c r="C325" s="699" t="s">
        <v>557</v>
      </c>
      <c r="D325" s="720" t="s">
        <v>1922</v>
      </c>
      <c r="E325" s="699" t="s">
        <v>3839</v>
      </c>
      <c r="F325" s="720" t="s">
        <v>3840</v>
      </c>
      <c r="G325" s="699" t="s">
        <v>3695</v>
      </c>
      <c r="H325" s="699" t="s">
        <v>3696</v>
      </c>
      <c r="I325" s="711">
        <v>49.97</v>
      </c>
      <c r="J325" s="711">
        <v>20</v>
      </c>
      <c r="K325" s="712">
        <v>999.4</v>
      </c>
    </row>
    <row r="326" spans="1:11" ht="14.4" customHeight="1" x14ac:dyDescent="0.3">
      <c r="A326" s="695" t="s">
        <v>544</v>
      </c>
      <c r="B326" s="696" t="s">
        <v>1919</v>
      </c>
      <c r="C326" s="699" t="s">
        <v>557</v>
      </c>
      <c r="D326" s="720" t="s">
        <v>1922</v>
      </c>
      <c r="E326" s="699" t="s">
        <v>3839</v>
      </c>
      <c r="F326" s="720" t="s">
        <v>3840</v>
      </c>
      <c r="G326" s="699" t="s">
        <v>3697</v>
      </c>
      <c r="H326" s="699" t="s">
        <v>3698</v>
      </c>
      <c r="I326" s="711">
        <v>49.97</v>
      </c>
      <c r="J326" s="711">
        <v>20</v>
      </c>
      <c r="K326" s="712">
        <v>999.4</v>
      </c>
    </row>
    <row r="327" spans="1:11" ht="14.4" customHeight="1" x14ac:dyDescent="0.3">
      <c r="A327" s="695" t="s">
        <v>544</v>
      </c>
      <c r="B327" s="696" t="s">
        <v>1919</v>
      </c>
      <c r="C327" s="699" t="s">
        <v>557</v>
      </c>
      <c r="D327" s="720" t="s">
        <v>1922</v>
      </c>
      <c r="E327" s="699" t="s">
        <v>3839</v>
      </c>
      <c r="F327" s="720" t="s">
        <v>3840</v>
      </c>
      <c r="G327" s="699" t="s">
        <v>3699</v>
      </c>
      <c r="H327" s="699" t="s">
        <v>3700</v>
      </c>
      <c r="I327" s="711">
        <v>49.97</v>
      </c>
      <c r="J327" s="711">
        <v>25</v>
      </c>
      <c r="K327" s="712">
        <v>1249.25</v>
      </c>
    </row>
    <row r="328" spans="1:11" ht="14.4" customHeight="1" x14ac:dyDescent="0.3">
      <c r="A328" s="695" t="s">
        <v>544</v>
      </c>
      <c r="B328" s="696" t="s">
        <v>1919</v>
      </c>
      <c r="C328" s="699" t="s">
        <v>557</v>
      </c>
      <c r="D328" s="720" t="s">
        <v>1922</v>
      </c>
      <c r="E328" s="699" t="s">
        <v>3839</v>
      </c>
      <c r="F328" s="720" t="s">
        <v>3840</v>
      </c>
      <c r="G328" s="699" t="s">
        <v>3701</v>
      </c>
      <c r="H328" s="699" t="s">
        <v>3702</v>
      </c>
      <c r="I328" s="711">
        <v>49.97</v>
      </c>
      <c r="J328" s="711">
        <v>10</v>
      </c>
      <c r="K328" s="712">
        <v>499.7</v>
      </c>
    </row>
    <row r="329" spans="1:11" ht="14.4" customHeight="1" x14ac:dyDescent="0.3">
      <c r="A329" s="695" t="s">
        <v>544</v>
      </c>
      <c r="B329" s="696" t="s">
        <v>1919</v>
      </c>
      <c r="C329" s="699" t="s">
        <v>557</v>
      </c>
      <c r="D329" s="720" t="s">
        <v>1922</v>
      </c>
      <c r="E329" s="699" t="s">
        <v>3839</v>
      </c>
      <c r="F329" s="720" t="s">
        <v>3840</v>
      </c>
      <c r="G329" s="699" t="s">
        <v>3703</v>
      </c>
      <c r="H329" s="699" t="s">
        <v>3704</v>
      </c>
      <c r="I329" s="711">
        <v>9.44</v>
      </c>
      <c r="J329" s="711">
        <v>5</v>
      </c>
      <c r="K329" s="712">
        <v>47.2</v>
      </c>
    </row>
    <row r="330" spans="1:11" ht="14.4" customHeight="1" x14ac:dyDescent="0.3">
      <c r="A330" s="695" t="s">
        <v>544</v>
      </c>
      <c r="B330" s="696" t="s">
        <v>1919</v>
      </c>
      <c r="C330" s="699" t="s">
        <v>557</v>
      </c>
      <c r="D330" s="720" t="s">
        <v>1922</v>
      </c>
      <c r="E330" s="699" t="s">
        <v>3839</v>
      </c>
      <c r="F330" s="720" t="s">
        <v>3840</v>
      </c>
      <c r="G330" s="699" t="s">
        <v>3705</v>
      </c>
      <c r="H330" s="699" t="s">
        <v>3706</v>
      </c>
      <c r="I330" s="711">
        <v>13.32</v>
      </c>
      <c r="J330" s="711">
        <v>10</v>
      </c>
      <c r="K330" s="712">
        <v>133.19999999999999</v>
      </c>
    </row>
    <row r="331" spans="1:11" ht="14.4" customHeight="1" x14ac:dyDescent="0.3">
      <c r="A331" s="695" t="s">
        <v>544</v>
      </c>
      <c r="B331" s="696" t="s">
        <v>1919</v>
      </c>
      <c r="C331" s="699" t="s">
        <v>557</v>
      </c>
      <c r="D331" s="720" t="s">
        <v>1922</v>
      </c>
      <c r="E331" s="699" t="s">
        <v>3839</v>
      </c>
      <c r="F331" s="720" t="s">
        <v>3840</v>
      </c>
      <c r="G331" s="699" t="s">
        <v>3707</v>
      </c>
      <c r="H331" s="699" t="s">
        <v>3708</v>
      </c>
      <c r="I331" s="711">
        <v>13.315000000000001</v>
      </c>
      <c r="J331" s="711">
        <v>15</v>
      </c>
      <c r="K331" s="712">
        <v>199.75</v>
      </c>
    </row>
    <row r="332" spans="1:11" ht="14.4" customHeight="1" x14ac:dyDescent="0.3">
      <c r="A332" s="695" t="s">
        <v>544</v>
      </c>
      <c r="B332" s="696" t="s">
        <v>1919</v>
      </c>
      <c r="C332" s="699" t="s">
        <v>557</v>
      </c>
      <c r="D332" s="720" t="s">
        <v>1922</v>
      </c>
      <c r="E332" s="699" t="s">
        <v>3839</v>
      </c>
      <c r="F332" s="720" t="s">
        <v>3840</v>
      </c>
      <c r="G332" s="699" t="s">
        <v>3709</v>
      </c>
      <c r="H332" s="699" t="s">
        <v>3710</v>
      </c>
      <c r="I332" s="711">
        <v>24.199999999999996</v>
      </c>
      <c r="J332" s="711">
        <v>500</v>
      </c>
      <c r="K332" s="712">
        <v>12100</v>
      </c>
    </row>
    <row r="333" spans="1:11" ht="14.4" customHeight="1" x14ac:dyDescent="0.3">
      <c r="A333" s="695" t="s">
        <v>544</v>
      </c>
      <c r="B333" s="696" t="s">
        <v>1919</v>
      </c>
      <c r="C333" s="699" t="s">
        <v>557</v>
      </c>
      <c r="D333" s="720" t="s">
        <v>1922</v>
      </c>
      <c r="E333" s="699" t="s">
        <v>3839</v>
      </c>
      <c r="F333" s="720" t="s">
        <v>3840</v>
      </c>
      <c r="G333" s="699" t="s">
        <v>3711</v>
      </c>
      <c r="H333" s="699" t="s">
        <v>3712</v>
      </c>
      <c r="I333" s="711">
        <v>24.199999999999992</v>
      </c>
      <c r="J333" s="711">
        <v>1350</v>
      </c>
      <c r="K333" s="712">
        <v>32670</v>
      </c>
    </row>
    <row r="334" spans="1:11" ht="14.4" customHeight="1" x14ac:dyDescent="0.3">
      <c r="A334" s="695" t="s">
        <v>544</v>
      </c>
      <c r="B334" s="696" t="s">
        <v>1919</v>
      </c>
      <c r="C334" s="699" t="s">
        <v>557</v>
      </c>
      <c r="D334" s="720" t="s">
        <v>1922</v>
      </c>
      <c r="E334" s="699" t="s">
        <v>3839</v>
      </c>
      <c r="F334" s="720" t="s">
        <v>3840</v>
      </c>
      <c r="G334" s="699" t="s">
        <v>3713</v>
      </c>
      <c r="H334" s="699" t="s">
        <v>3714</v>
      </c>
      <c r="I334" s="711">
        <v>24.2</v>
      </c>
      <c r="J334" s="711">
        <v>300</v>
      </c>
      <c r="K334" s="712">
        <v>7260</v>
      </c>
    </row>
    <row r="335" spans="1:11" ht="14.4" customHeight="1" x14ac:dyDescent="0.3">
      <c r="A335" s="695" t="s">
        <v>544</v>
      </c>
      <c r="B335" s="696" t="s">
        <v>1919</v>
      </c>
      <c r="C335" s="699" t="s">
        <v>557</v>
      </c>
      <c r="D335" s="720" t="s">
        <v>1922</v>
      </c>
      <c r="E335" s="699" t="s">
        <v>3839</v>
      </c>
      <c r="F335" s="720" t="s">
        <v>3840</v>
      </c>
      <c r="G335" s="699" t="s">
        <v>3715</v>
      </c>
      <c r="H335" s="699" t="s">
        <v>3716</v>
      </c>
      <c r="I335" s="711">
        <v>72.150000000000006</v>
      </c>
      <c r="J335" s="711">
        <v>25</v>
      </c>
      <c r="K335" s="712">
        <v>1803.81</v>
      </c>
    </row>
    <row r="336" spans="1:11" ht="14.4" customHeight="1" x14ac:dyDescent="0.3">
      <c r="A336" s="695" t="s">
        <v>544</v>
      </c>
      <c r="B336" s="696" t="s">
        <v>1919</v>
      </c>
      <c r="C336" s="699" t="s">
        <v>557</v>
      </c>
      <c r="D336" s="720" t="s">
        <v>1922</v>
      </c>
      <c r="E336" s="699" t="s">
        <v>3839</v>
      </c>
      <c r="F336" s="720" t="s">
        <v>3840</v>
      </c>
      <c r="G336" s="699" t="s">
        <v>3717</v>
      </c>
      <c r="H336" s="699" t="s">
        <v>3718</v>
      </c>
      <c r="I336" s="711">
        <v>13.31</v>
      </c>
      <c r="J336" s="711">
        <v>5</v>
      </c>
      <c r="K336" s="712">
        <v>66.55</v>
      </c>
    </row>
    <row r="337" spans="1:11" ht="14.4" customHeight="1" x14ac:dyDescent="0.3">
      <c r="A337" s="695" t="s">
        <v>544</v>
      </c>
      <c r="B337" s="696" t="s">
        <v>1919</v>
      </c>
      <c r="C337" s="699" t="s">
        <v>557</v>
      </c>
      <c r="D337" s="720" t="s">
        <v>1922</v>
      </c>
      <c r="E337" s="699" t="s">
        <v>3839</v>
      </c>
      <c r="F337" s="720" t="s">
        <v>3840</v>
      </c>
      <c r="G337" s="699" t="s">
        <v>3719</v>
      </c>
      <c r="H337" s="699" t="s">
        <v>3720</v>
      </c>
      <c r="I337" s="711">
        <v>197.96</v>
      </c>
      <c r="J337" s="711">
        <v>10</v>
      </c>
      <c r="K337" s="712">
        <v>1979.6</v>
      </c>
    </row>
    <row r="338" spans="1:11" ht="14.4" customHeight="1" x14ac:dyDescent="0.3">
      <c r="A338" s="695" t="s">
        <v>544</v>
      </c>
      <c r="B338" s="696" t="s">
        <v>1919</v>
      </c>
      <c r="C338" s="699" t="s">
        <v>557</v>
      </c>
      <c r="D338" s="720" t="s">
        <v>1922</v>
      </c>
      <c r="E338" s="699" t="s">
        <v>3839</v>
      </c>
      <c r="F338" s="720" t="s">
        <v>3840</v>
      </c>
      <c r="G338" s="699" t="s">
        <v>3721</v>
      </c>
      <c r="H338" s="699" t="s">
        <v>3722</v>
      </c>
      <c r="I338" s="711">
        <v>9.44</v>
      </c>
      <c r="J338" s="711">
        <v>10</v>
      </c>
      <c r="K338" s="712">
        <v>94.4</v>
      </c>
    </row>
    <row r="339" spans="1:11" ht="14.4" customHeight="1" x14ac:dyDescent="0.3">
      <c r="A339" s="695" t="s">
        <v>544</v>
      </c>
      <c r="B339" s="696" t="s">
        <v>1919</v>
      </c>
      <c r="C339" s="699" t="s">
        <v>557</v>
      </c>
      <c r="D339" s="720" t="s">
        <v>1922</v>
      </c>
      <c r="E339" s="699" t="s">
        <v>3839</v>
      </c>
      <c r="F339" s="720" t="s">
        <v>3840</v>
      </c>
      <c r="G339" s="699" t="s">
        <v>3723</v>
      </c>
      <c r="H339" s="699" t="s">
        <v>3724</v>
      </c>
      <c r="I339" s="711">
        <v>77.44</v>
      </c>
      <c r="J339" s="711">
        <v>10</v>
      </c>
      <c r="K339" s="712">
        <v>774.4</v>
      </c>
    </row>
    <row r="340" spans="1:11" ht="14.4" customHeight="1" x14ac:dyDescent="0.3">
      <c r="A340" s="695" t="s">
        <v>544</v>
      </c>
      <c r="B340" s="696" t="s">
        <v>1919</v>
      </c>
      <c r="C340" s="699" t="s">
        <v>557</v>
      </c>
      <c r="D340" s="720" t="s">
        <v>1922</v>
      </c>
      <c r="E340" s="699" t="s">
        <v>3839</v>
      </c>
      <c r="F340" s="720" t="s">
        <v>3840</v>
      </c>
      <c r="G340" s="699" t="s">
        <v>3725</v>
      </c>
      <c r="H340" s="699" t="s">
        <v>3726</v>
      </c>
      <c r="I340" s="711">
        <v>105.03</v>
      </c>
      <c r="J340" s="711">
        <v>20</v>
      </c>
      <c r="K340" s="712">
        <v>2100.58</v>
      </c>
    </row>
    <row r="341" spans="1:11" ht="14.4" customHeight="1" x14ac:dyDescent="0.3">
      <c r="A341" s="695" t="s">
        <v>544</v>
      </c>
      <c r="B341" s="696" t="s">
        <v>1919</v>
      </c>
      <c r="C341" s="699" t="s">
        <v>557</v>
      </c>
      <c r="D341" s="720" t="s">
        <v>1922</v>
      </c>
      <c r="E341" s="699" t="s">
        <v>3839</v>
      </c>
      <c r="F341" s="720" t="s">
        <v>3840</v>
      </c>
      <c r="G341" s="699" t="s">
        <v>3727</v>
      </c>
      <c r="H341" s="699" t="s">
        <v>3728</v>
      </c>
      <c r="I341" s="711">
        <v>105.03</v>
      </c>
      <c r="J341" s="711">
        <v>10</v>
      </c>
      <c r="K341" s="712">
        <v>1050.28</v>
      </c>
    </row>
    <row r="342" spans="1:11" ht="14.4" customHeight="1" x14ac:dyDescent="0.3">
      <c r="A342" s="695" t="s">
        <v>544</v>
      </c>
      <c r="B342" s="696" t="s">
        <v>1919</v>
      </c>
      <c r="C342" s="699" t="s">
        <v>557</v>
      </c>
      <c r="D342" s="720" t="s">
        <v>1922</v>
      </c>
      <c r="E342" s="699" t="s">
        <v>3839</v>
      </c>
      <c r="F342" s="720" t="s">
        <v>3840</v>
      </c>
      <c r="G342" s="699" t="s">
        <v>3729</v>
      </c>
      <c r="H342" s="699" t="s">
        <v>3730</v>
      </c>
      <c r="I342" s="711">
        <v>197.96</v>
      </c>
      <c r="J342" s="711">
        <v>30</v>
      </c>
      <c r="K342" s="712">
        <v>5938.76</v>
      </c>
    </row>
    <row r="343" spans="1:11" ht="14.4" customHeight="1" x14ac:dyDescent="0.3">
      <c r="A343" s="695" t="s">
        <v>544</v>
      </c>
      <c r="B343" s="696" t="s">
        <v>1919</v>
      </c>
      <c r="C343" s="699" t="s">
        <v>557</v>
      </c>
      <c r="D343" s="720" t="s">
        <v>1922</v>
      </c>
      <c r="E343" s="699" t="s">
        <v>3839</v>
      </c>
      <c r="F343" s="720" t="s">
        <v>3840</v>
      </c>
      <c r="G343" s="699" t="s">
        <v>3731</v>
      </c>
      <c r="H343" s="699" t="s">
        <v>3732</v>
      </c>
      <c r="I343" s="711">
        <v>21.02</v>
      </c>
      <c r="J343" s="711">
        <v>50</v>
      </c>
      <c r="K343" s="712">
        <v>1050.8900000000001</v>
      </c>
    </row>
    <row r="344" spans="1:11" ht="14.4" customHeight="1" x14ac:dyDescent="0.3">
      <c r="A344" s="695" t="s">
        <v>544</v>
      </c>
      <c r="B344" s="696" t="s">
        <v>1919</v>
      </c>
      <c r="C344" s="699" t="s">
        <v>557</v>
      </c>
      <c r="D344" s="720" t="s">
        <v>1922</v>
      </c>
      <c r="E344" s="699" t="s">
        <v>3839</v>
      </c>
      <c r="F344" s="720" t="s">
        <v>3840</v>
      </c>
      <c r="G344" s="699" t="s">
        <v>3733</v>
      </c>
      <c r="H344" s="699" t="s">
        <v>3734</v>
      </c>
      <c r="I344" s="711">
        <v>2.605</v>
      </c>
      <c r="J344" s="711">
        <v>60</v>
      </c>
      <c r="K344" s="712">
        <v>156.5</v>
      </c>
    </row>
    <row r="345" spans="1:11" ht="14.4" customHeight="1" x14ac:dyDescent="0.3">
      <c r="A345" s="695" t="s">
        <v>544</v>
      </c>
      <c r="B345" s="696" t="s">
        <v>1919</v>
      </c>
      <c r="C345" s="699" t="s">
        <v>557</v>
      </c>
      <c r="D345" s="720" t="s">
        <v>1922</v>
      </c>
      <c r="E345" s="699" t="s">
        <v>3839</v>
      </c>
      <c r="F345" s="720" t="s">
        <v>3840</v>
      </c>
      <c r="G345" s="699" t="s">
        <v>3735</v>
      </c>
      <c r="H345" s="699" t="s">
        <v>3736</v>
      </c>
      <c r="I345" s="711">
        <v>17.329999999999998</v>
      </c>
      <c r="J345" s="711">
        <v>50</v>
      </c>
      <c r="K345" s="712">
        <v>866.5</v>
      </c>
    </row>
    <row r="346" spans="1:11" ht="14.4" customHeight="1" x14ac:dyDescent="0.3">
      <c r="A346" s="695" t="s">
        <v>544</v>
      </c>
      <c r="B346" s="696" t="s">
        <v>1919</v>
      </c>
      <c r="C346" s="699" t="s">
        <v>557</v>
      </c>
      <c r="D346" s="720" t="s">
        <v>1922</v>
      </c>
      <c r="E346" s="699" t="s">
        <v>3839</v>
      </c>
      <c r="F346" s="720" t="s">
        <v>3840</v>
      </c>
      <c r="G346" s="699" t="s">
        <v>3737</v>
      </c>
      <c r="H346" s="699" t="s">
        <v>3738</v>
      </c>
      <c r="I346" s="711">
        <v>198.98</v>
      </c>
      <c r="J346" s="711">
        <v>10</v>
      </c>
      <c r="K346" s="712">
        <v>1989.8</v>
      </c>
    </row>
    <row r="347" spans="1:11" ht="14.4" customHeight="1" x14ac:dyDescent="0.3">
      <c r="A347" s="695" t="s">
        <v>544</v>
      </c>
      <c r="B347" s="696" t="s">
        <v>1919</v>
      </c>
      <c r="C347" s="699" t="s">
        <v>557</v>
      </c>
      <c r="D347" s="720" t="s">
        <v>1922</v>
      </c>
      <c r="E347" s="699" t="s">
        <v>3839</v>
      </c>
      <c r="F347" s="720" t="s">
        <v>3840</v>
      </c>
      <c r="G347" s="699" t="s">
        <v>3739</v>
      </c>
      <c r="H347" s="699" t="s">
        <v>3740</v>
      </c>
      <c r="I347" s="711">
        <v>9.44</v>
      </c>
      <c r="J347" s="711">
        <v>10</v>
      </c>
      <c r="K347" s="712">
        <v>94.4</v>
      </c>
    </row>
    <row r="348" spans="1:11" ht="14.4" customHeight="1" x14ac:dyDescent="0.3">
      <c r="A348" s="695" t="s">
        <v>544</v>
      </c>
      <c r="B348" s="696" t="s">
        <v>1919</v>
      </c>
      <c r="C348" s="699" t="s">
        <v>557</v>
      </c>
      <c r="D348" s="720" t="s">
        <v>1922</v>
      </c>
      <c r="E348" s="699" t="s">
        <v>3839</v>
      </c>
      <c r="F348" s="720" t="s">
        <v>3840</v>
      </c>
      <c r="G348" s="699" t="s">
        <v>3741</v>
      </c>
      <c r="H348" s="699" t="s">
        <v>3742</v>
      </c>
      <c r="I348" s="711">
        <v>30.25</v>
      </c>
      <c r="J348" s="711">
        <v>10</v>
      </c>
      <c r="K348" s="712">
        <v>302.5</v>
      </c>
    </row>
    <row r="349" spans="1:11" ht="14.4" customHeight="1" x14ac:dyDescent="0.3">
      <c r="A349" s="695" t="s">
        <v>544</v>
      </c>
      <c r="B349" s="696" t="s">
        <v>1919</v>
      </c>
      <c r="C349" s="699" t="s">
        <v>557</v>
      </c>
      <c r="D349" s="720" t="s">
        <v>1922</v>
      </c>
      <c r="E349" s="699" t="s">
        <v>3839</v>
      </c>
      <c r="F349" s="720" t="s">
        <v>3840</v>
      </c>
      <c r="G349" s="699" t="s">
        <v>3743</v>
      </c>
      <c r="H349" s="699" t="s">
        <v>3744</v>
      </c>
      <c r="I349" s="711">
        <v>197.96</v>
      </c>
      <c r="J349" s="711">
        <v>20</v>
      </c>
      <c r="K349" s="712">
        <v>3959.2</v>
      </c>
    </row>
    <row r="350" spans="1:11" ht="14.4" customHeight="1" x14ac:dyDescent="0.3">
      <c r="A350" s="695" t="s">
        <v>544</v>
      </c>
      <c r="B350" s="696" t="s">
        <v>1919</v>
      </c>
      <c r="C350" s="699" t="s">
        <v>557</v>
      </c>
      <c r="D350" s="720" t="s">
        <v>1922</v>
      </c>
      <c r="E350" s="699" t="s">
        <v>3839</v>
      </c>
      <c r="F350" s="720" t="s">
        <v>3840</v>
      </c>
      <c r="G350" s="699" t="s">
        <v>3745</v>
      </c>
      <c r="H350" s="699" t="s">
        <v>3746</v>
      </c>
      <c r="I350" s="711">
        <v>24.2</v>
      </c>
      <c r="J350" s="711">
        <v>50</v>
      </c>
      <c r="K350" s="712">
        <v>1210</v>
      </c>
    </row>
    <row r="351" spans="1:11" ht="14.4" customHeight="1" x14ac:dyDescent="0.3">
      <c r="A351" s="695" t="s">
        <v>544</v>
      </c>
      <c r="B351" s="696" t="s">
        <v>1919</v>
      </c>
      <c r="C351" s="699" t="s">
        <v>557</v>
      </c>
      <c r="D351" s="720" t="s">
        <v>1922</v>
      </c>
      <c r="E351" s="699" t="s">
        <v>3839</v>
      </c>
      <c r="F351" s="720" t="s">
        <v>3840</v>
      </c>
      <c r="G351" s="699" t="s">
        <v>3747</v>
      </c>
      <c r="H351" s="699" t="s">
        <v>3748</v>
      </c>
      <c r="I351" s="711">
        <v>101.64</v>
      </c>
      <c r="J351" s="711">
        <v>10</v>
      </c>
      <c r="K351" s="712">
        <v>1016.4</v>
      </c>
    </row>
    <row r="352" spans="1:11" ht="14.4" customHeight="1" x14ac:dyDescent="0.3">
      <c r="A352" s="695" t="s">
        <v>544</v>
      </c>
      <c r="B352" s="696" t="s">
        <v>1919</v>
      </c>
      <c r="C352" s="699" t="s">
        <v>557</v>
      </c>
      <c r="D352" s="720" t="s">
        <v>1922</v>
      </c>
      <c r="E352" s="699" t="s">
        <v>3839</v>
      </c>
      <c r="F352" s="720" t="s">
        <v>3840</v>
      </c>
      <c r="G352" s="699" t="s">
        <v>3749</v>
      </c>
      <c r="H352" s="699" t="s">
        <v>3750</v>
      </c>
      <c r="I352" s="711">
        <v>9.43</v>
      </c>
      <c r="J352" s="711">
        <v>10</v>
      </c>
      <c r="K352" s="712">
        <v>94.3</v>
      </c>
    </row>
    <row r="353" spans="1:11" ht="14.4" customHeight="1" x14ac:dyDescent="0.3">
      <c r="A353" s="695" t="s">
        <v>544</v>
      </c>
      <c r="B353" s="696" t="s">
        <v>1919</v>
      </c>
      <c r="C353" s="699" t="s">
        <v>557</v>
      </c>
      <c r="D353" s="720" t="s">
        <v>1922</v>
      </c>
      <c r="E353" s="699" t="s">
        <v>3839</v>
      </c>
      <c r="F353" s="720" t="s">
        <v>3840</v>
      </c>
      <c r="G353" s="699" t="s">
        <v>3751</v>
      </c>
      <c r="H353" s="699" t="s">
        <v>3752</v>
      </c>
      <c r="I353" s="711">
        <v>13.31</v>
      </c>
      <c r="J353" s="711">
        <v>10</v>
      </c>
      <c r="K353" s="712">
        <v>133.1</v>
      </c>
    </row>
    <row r="354" spans="1:11" ht="14.4" customHeight="1" x14ac:dyDescent="0.3">
      <c r="A354" s="695" t="s">
        <v>544</v>
      </c>
      <c r="B354" s="696" t="s">
        <v>1919</v>
      </c>
      <c r="C354" s="699" t="s">
        <v>557</v>
      </c>
      <c r="D354" s="720" t="s">
        <v>1922</v>
      </c>
      <c r="E354" s="699" t="s">
        <v>3851</v>
      </c>
      <c r="F354" s="720" t="s">
        <v>3852</v>
      </c>
      <c r="G354" s="699" t="s">
        <v>3753</v>
      </c>
      <c r="H354" s="699" t="s">
        <v>3754</v>
      </c>
      <c r="I354" s="711">
        <v>8.1652941176470595</v>
      </c>
      <c r="J354" s="711">
        <v>3580</v>
      </c>
      <c r="K354" s="712">
        <v>29234.799999999999</v>
      </c>
    </row>
    <row r="355" spans="1:11" ht="14.4" customHeight="1" x14ac:dyDescent="0.3">
      <c r="A355" s="695" t="s">
        <v>544</v>
      </c>
      <c r="B355" s="696" t="s">
        <v>1919</v>
      </c>
      <c r="C355" s="699" t="s">
        <v>557</v>
      </c>
      <c r="D355" s="720" t="s">
        <v>1922</v>
      </c>
      <c r="E355" s="699" t="s">
        <v>3851</v>
      </c>
      <c r="F355" s="720" t="s">
        <v>3852</v>
      </c>
      <c r="G355" s="699" t="s">
        <v>3755</v>
      </c>
      <c r="H355" s="699" t="s">
        <v>3756</v>
      </c>
      <c r="I355" s="711">
        <v>12.706000000000001</v>
      </c>
      <c r="J355" s="711">
        <v>210</v>
      </c>
      <c r="K355" s="712">
        <v>2668.3</v>
      </c>
    </row>
    <row r="356" spans="1:11" ht="14.4" customHeight="1" x14ac:dyDescent="0.3">
      <c r="A356" s="695" t="s">
        <v>544</v>
      </c>
      <c r="B356" s="696" t="s">
        <v>1919</v>
      </c>
      <c r="C356" s="699" t="s">
        <v>557</v>
      </c>
      <c r="D356" s="720" t="s">
        <v>1922</v>
      </c>
      <c r="E356" s="699" t="s">
        <v>3841</v>
      </c>
      <c r="F356" s="720" t="s">
        <v>3842</v>
      </c>
      <c r="G356" s="699" t="s">
        <v>3539</v>
      </c>
      <c r="H356" s="699" t="s">
        <v>3540</v>
      </c>
      <c r="I356" s="711">
        <v>0.30499999999999994</v>
      </c>
      <c r="J356" s="711">
        <v>3300</v>
      </c>
      <c r="K356" s="712">
        <v>1006</v>
      </c>
    </row>
    <row r="357" spans="1:11" ht="14.4" customHeight="1" x14ac:dyDescent="0.3">
      <c r="A357" s="695" t="s">
        <v>544</v>
      </c>
      <c r="B357" s="696" t="s">
        <v>1919</v>
      </c>
      <c r="C357" s="699" t="s">
        <v>557</v>
      </c>
      <c r="D357" s="720" t="s">
        <v>1922</v>
      </c>
      <c r="E357" s="699" t="s">
        <v>3841</v>
      </c>
      <c r="F357" s="720" t="s">
        <v>3842</v>
      </c>
      <c r="G357" s="699" t="s">
        <v>3541</v>
      </c>
      <c r="H357" s="699" t="s">
        <v>3542</v>
      </c>
      <c r="I357" s="711">
        <v>0.30700000000000005</v>
      </c>
      <c r="J357" s="711">
        <v>1900</v>
      </c>
      <c r="K357" s="712">
        <v>584</v>
      </c>
    </row>
    <row r="358" spans="1:11" ht="14.4" customHeight="1" x14ac:dyDescent="0.3">
      <c r="A358" s="695" t="s">
        <v>544</v>
      </c>
      <c r="B358" s="696" t="s">
        <v>1919</v>
      </c>
      <c r="C358" s="699" t="s">
        <v>557</v>
      </c>
      <c r="D358" s="720" t="s">
        <v>1922</v>
      </c>
      <c r="E358" s="699" t="s">
        <v>3841</v>
      </c>
      <c r="F358" s="720" t="s">
        <v>3842</v>
      </c>
      <c r="G358" s="699" t="s">
        <v>3757</v>
      </c>
      <c r="H358" s="699" t="s">
        <v>3758</v>
      </c>
      <c r="I358" s="711">
        <v>48.82</v>
      </c>
      <c r="J358" s="711">
        <v>50</v>
      </c>
      <c r="K358" s="712">
        <v>2441.09</v>
      </c>
    </row>
    <row r="359" spans="1:11" ht="14.4" customHeight="1" x14ac:dyDescent="0.3">
      <c r="A359" s="695" t="s">
        <v>544</v>
      </c>
      <c r="B359" s="696" t="s">
        <v>1919</v>
      </c>
      <c r="C359" s="699" t="s">
        <v>557</v>
      </c>
      <c r="D359" s="720" t="s">
        <v>1922</v>
      </c>
      <c r="E359" s="699" t="s">
        <v>3841</v>
      </c>
      <c r="F359" s="720" t="s">
        <v>3842</v>
      </c>
      <c r="G359" s="699" t="s">
        <v>3161</v>
      </c>
      <c r="H359" s="699" t="s">
        <v>3162</v>
      </c>
      <c r="I359" s="711">
        <v>0.30409090909090897</v>
      </c>
      <c r="J359" s="711">
        <v>6600</v>
      </c>
      <c r="K359" s="712">
        <v>2005</v>
      </c>
    </row>
    <row r="360" spans="1:11" ht="14.4" customHeight="1" x14ac:dyDescent="0.3">
      <c r="A360" s="695" t="s">
        <v>544</v>
      </c>
      <c r="B360" s="696" t="s">
        <v>1919</v>
      </c>
      <c r="C360" s="699" t="s">
        <v>557</v>
      </c>
      <c r="D360" s="720" t="s">
        <v>1922</v>
      </c>
      <c r="E360" s="699" t="s">
        <v>3841</v>
      </c>
      <c r="F360" s="720" t="s">
        <v>3842</v>
      </c>
      <c r="G360" s="699" t="s">
        <v>3759</v>
      </c>
      <c r="H360" s="699" t="s">
        <v>3760</v>
      </c>
      <c r="I360" s="711">
        <v>48.82</v>
      </c>
      <c r="J360" s="711">
        <v>75</v>
      </c>
      <c r="K360" s="712">
        <v>3661.5</v>
      </c>
    </row>
    <row r="361" spans="1:11" ht="14.4" customHeight="1" x14ac:dyDescent="0.3">
      <c r="A361" s="695" t="s">
        <v>544</v>
      </c>
      <c r="B361" s="696" t="s">
        <v>1919</v>
      </c>
      <c r="C361" s="699" t="s">
        <v>557</v>
      </c>
      <c r="D361" s="720" t="s">
        <v>1922</v>
      </c>
      <c r="E361" s="699" t="s">
        <v>3841</v>
      </c>
      <c r="F361" s="720" t="s">
        <v>3842</v>
      </c>
      <c r="G361" s="699" t="s">
        <v>3761</v>
      </c>
      <c r="H361" s="699" t="s">
        <v>3762</v>
      </c>
      <c r="I361" s="711">
        <v>48.82</v>
      </c>
      <c r="J361" s="711">
        <v>50</v>
      </c>
      <c r="K361" s="712">
        <v>2441.1799999999998</v>
      </c>
    </row>
    <row r="362" spans="1:11" ht="14.4" customHeight="1" x14ac:dyDescent="0.3">
      <c r="A362" s="695" t="s">
        <v>544</v>
      </c>
      <c r="B362" s="696" t="s">
        <v>1919</v>
      </c>
      <c r="C362" s="699" t="s">
        <v>557</v>
      </c>
      <c r="D362" s="720" t="s">
        <v>1922</v>
      </c>
      <c r="E362" s="699" t="s">
        <v>3841</v>
      </c>
      <c r="F362" s="720" t="s">
        <v>3842</v>
      </c>
      <c r="G362" s="699" t="s">
        <v>3763</v>
      </c>
      <c r="H362" s="699" t="s">
        <v>3764</v>
      </c>
      <c r="I362" s="711">
        <v>140.11000000000001</v>
      </c>
      <c r="J362" s="711">
        <v>50</v>
      </c>
      <c r="K362" s="712">
        <v>7005.3</v>
      </c>
    </row>
    <row r="363" spans="1:11" ht="14.4" customHeight="1" x14ac:dyDescent="0.3">
      <c r="A363" s="695" t="s">
        <v>544</v>
      </c>
      <c r="B363" s="696" t="s">
        <v>1919</v>
      </c>
      <c r="C363" s="699" t="s">
        <v>557</v>
      </c>
      <c r="D363" s="720" t="s">
        <v>1922</v>
      </c>
      <c r="E363" s="699" t="s">
        <v>3841</v>
      </c>
      <c r="F363" s="720" t="s">
        <v>3842</v>
      </c>
      <c r="G363" s="699" t="s">
        <v>3765</v>
      </c>
      <c r="H363" s="699" t="s">
        <v>3766</v>
      </c>
      <c r="I363" s="711">
        <v>180.44</v>
      </c>
      <c r="J363" s="711">
        <v>50</v>
      </c>
      <c r="K363" s="712">
        <v>9021.76</v>
      </c>
    </row>
    <row r="364" spans="1:11" ht="14.4" customHeight="1" x14ac:dyDescent="0.3">
      <c r="A364" s="695" t="s">
        <v>544</v>
      </c>
      <c r="B364" s="696" t="s">
        <v>1919</v>
      </c>
      <c r="C364" s="699" t="s">
        <v>557</v>
      </c>
      <c r="D364" s="720" t="s">
        <v>1922</v>
      </c>
      <c r="E364" s="699" t="s">
        <v>3841</v>
      </c>
      <c r="F364" s="720" t="s">
        <v>3842</v>
      </c>
      <c r="G364" s="699" t="s">
        <v>3767</v>
      </c>
      <c r="H364" s="699" t="s">
        <v>3768</v>
      </c>
      <c r="I364" s="711">
        <v>48.82</v>
      </c>
      <c r="J364" s="711">
        <v>25</v>
      </c>
      <c r="K364" s="712">
        <v>1220.5899999999999</v>
      </c>
    </row>
    <row r="365" spans="1:11" ht="14.4" customHeight="1" x14ac:dyDescent="0.3">
      <c r="A365" s="695" t="s">
        <v>544</v>
      </c>
      <c r="B365" s="696" t="s">
        <v>1919</v>
      </c>
      <c r="C365" s="699" t="s">
        <v>557</v>
      </c>
      <c r="D365" s="720" t="s">
        <v>1922</v>
      </c>
      <c r="E365" s="699" t="s">
        <v>3841</v>
      </c>
      <c r="F365" s="720" t="s">
        <v>3842</v>
      </c>
      <c r="G365" s="699" t="s">
        <v>3769</v>
      </c>
      <c r="H365" s="699" t="s">
        <v>3770</v>
      </c>
      <c r="I365" s="711">
        <v>121</v>
      </c>
      <c r="J365" s="711">
        <v>25</v>
      </c>
      <c r="K365" s="712">
        <v>3025</v>
      </c>
    </row>
    <row r="366" spans="1:11" ht="14.4" customHeight="1" x14ac:dyDescent="0.3">
      <c r="A366" s="695" t="s">
        <v>544</v>
      </c>
      <c r="B366" s="696" t="s">
        <v>1919</v>
      </c>
      <c r="C366" s="699" t="s">
        <v>557</v>
      </c>
      <c r="D366" s="720" t="s">
        <v>1922</v>
      </c>
      <c r="E366" s="699" t="s">
        <v>3843</v>
      </c>
      <c r="F366" s="720" t="s">
        <v>3844</v>
      </c>
      <c r="G366" s="699" t="s">
        <v>3771</v>
      </c>
      <c r="H366" s="699" t="s">
        <v>3772</v>
      </c>
      <c r="I366" s="711">
        <v>1.2200000000000002</v>
      </c>
      <c r="J366" s="711">
        <v>1900</v>
      </c>
      <c r="K366" s="712">
        <v>2315.7799999999997</v>
      </c>
    </row>
    <row r="367" spans="1:11" ht="14.4" customHeight="1" x14ac:dyDescent="0.3">
      <c r="A367" s="695" t="s">
        <v>544</v>
      </c>
      <c r="B367" s="696" t="s">
        <v>1919</v>
      </c>
      <c r="C367" s="699" t="s">
        <v>557</v>
      </c>
      <c r="D367" s="720" t="s">
        <v>1922</v>
      </c>
      <c r="E367" s="699" t="s">
        <v>3843</v>
      </c>
      <c r="F367" s="720" t="s">
        <v>3844</v>
      </c>
      <c r="G367" s="699" t="s">
        <v>3163</v>
      </c>
      <c r="H367" s="699" t="s">
        <v>3164</v>
      </c>
      <c r="I367" s="711">
        <v>0.77411764705882335</v>
      </c>
      <c r="J367" s="711">
        <v>5900</v>
      </c>
      <c r="K367" s="712">
        <v>4572</v>
      </c>
    </row>
    <row r="368" spans="1:11" ht="14.4" customHeight="1" x14ac:dyDescent="0.3">
      <c r="A368" s="695" t="s">
        <v>544</v>
      </c>
      <c r="B368" s="696" t="s">
        <v>1919</v>
      </c>
      <c r="C368" s="699" t="s">
        <v>557</v>
      </c>
      <c r="D368" s="720" t="s">
        <v>1922</v>
      </c>
      <c r="E368" s="699" t="s">
        <v>3843</v>
      </c>
      <c r="F368" s="720" t="s">
        <v>3844</v>
      </c>
      <c r="G368" s="699" t="s">
        <v>3165</v>
      </c>
      <c r="H368" s="699" t="s">
        <v>3166</v>
      </c>
      <c r="I368" s="711">
        <v>0.7727272727272726</v>
      </c>
      <c r="J368" s="711">
        <v>10000</v>
      </c>
      <c r="K368" s="712">
        <v>7735</v>
      </c>
    </row>
    <row r="369" spans="1:11" ht="14.4" customHeight="1" x14ac:dyDescent="0.3">
      <c r="A369" s="695" t="s">
        <v>544</v>
      </c>
      <c r="B369" s="696" t="s">
        <v>1919</v>
      </c>
      <c r="C369" s="699" t="s">
        <v>557</v>
      </c>
      <c r="D369" s="720" t="s">
        <v>1922</v>
      </c>
      <c r="E369" s="699" t="s">
        <v>3843</v>
      </c>
      <c r="F369" s="720" t="s">
        <v>3844</v>
      </c>
      <c r="G369" s="699" t="s">
        <v>3557</v>
      </c>
      <c r="H369" s="699" t="s">
        <v>3558</v>
      </c>
      <c r="I369" s="711">
        <v>0.77500000000000002</v>
      </c>
      <c r="J369" s="711">
        <v>1800</v>
      </c>
      <c r="K369" s="712">
        <v>1395</v>
      </c>
    </row>
    <row r="370" spans="1:11" ht="14.4" customHeight="1" x14ac:dyDescent="0.3">
      <c r="A370" s="695" t="s">
        <v>544</v>
      </c>
      <c r="B370" s="696" t="s">
        <v>1919</v>
      </c>
      <c r="C370" s="699" t="s">
        <v>557</v>
      </c>
      <c r="D370" s="720" t="s">
        <v>1922</v>
      </c>
      <c r="E370" s="699" t="s">
        <v>3855</v>
      </c>
      <c r="F370" s="720" t="s">
        <v>3856</v>
      </c>
      <c r="G370" s="699" t="s">
        <v>3567</v>
      </c>
      <c r="H370" s="699" t="s">
        <v>3568</v>
      </c>
      <c r="I370" s="711">
        <v>152.46</v>
      </c>
      <c r="J370" s="711">
        <v>7</v>
      </c>
      <c r="K370" s="712">
        <v>1067.22</v>
      </c>
    </row>
    <row r="371" spans="1:11" ht="14.4" customHeight="1" x14ac:dyDescent="0.3">
      <c r="A371" s="695" t="s">
        <v>544</v>
      </c>
      <c r="B371" s="696" t="s">
        <v>1919</v>
      </c>
      <c r="C371" s="699" t="s">
        <v>560</v>
      </c>
      <c r="D371" s="720" t="s">
        <v>1923</v>
      </c>
      <c r="E371" s="699" t="s">
        <v>3837</v>
      </c>
      <c r="F371" s="720" t="s">
        <v>3838</v>
      </c>
      <c r="G371" s="699" t="s">
        <v>3135</v>
      </c>
      <c r="H371" s="699" t="s">
        <v>3136</v>
      </c>
      <c r="I371" s="711">
        <v>34.696666666666665</v>
      </c>
      <c r="J371" s="711">
        <v>36</v>
      </c>
      <c r="K371" s="712">
        <v>1249</v>
      </c>
    </row>
    <row r="372" spans="1:11" ht="14.4" customHeight="1" x14ac:dyDescent="0.3">
      <c r="A372" s="695" t="s">
        <v>544</v>
      </c>
      <c r="B372" s="696" t="s">
        <v>1919</v>
      </c>
      <c r="C372" s="699" t="s">
        <v>560</v>
      </c>
      <c r="D372" s="720" t="s">
        <v>1923</v>
      </c>
      <c r="E372" s="699" t="s">
        <v>3837</v>
      </c>
      <c r="F372" s="720" t="s">
        <v>3838</v>
      </c>
      <c r="G372" s="699" t="s">
        <v>3597</v>
      </c>
      <c r="H372" s="699" t="s">
        <v>3598</v>
      </c>
      <c r="I372" s="711">
        <v>12.37125</v>
      </c>
      <c r="J372" s="711">
        <v>85</v>
      </c>
      <c r="K372" s="712">
        <v>1051.5500000000002</v>
      </c>
    </row>
    <row r="373" spans="1:11" ht="14.4" customHeight="1" x14ac:dyDescent="0.3">
      <c r="A373" s="695" t="s">
        <v>544</v>
      </c>
      <c r="B373" s="696" t="s">
        <v>1919</v>
      </c>
      <c r="C373" s="699" t="s">
        <v>560</v>
      </c>
      <c r="D373" s="720" t="s">
        <v>1923</v>
      </c>
      <c r="E373" s="699" t="s">
        <v>3837</v>
      </c>
      <c r="F373" s="720" t="s">
        <v>3838</v>
      </c>
      <c r="G373" s="699" t="s">
        <v>3137</v>
      </c>
      <c r="H373" s="699" t="s">
        <v>3138</v>
      </c>
      <c r="I373" s="711">
        <v>25.55</v>
      </c>
      <c r="J373" s="711">
        <v>24</v>
      </c>
      <c r="K373" s="712">
        <v>613.20000000000005</v>
      </c>
    </row>
    <row r="374" spans="1:11" ht="14.4" customHeight="1" x14ac:dyDescent="0.3">
      <c r="A374" s="695" t="s">
        <v>544</v>
      </c>
      <c r="B374" s="696" t="s">
        <v>1919</v>
      </c>
      <c r="C374" s="699" t="s">
        <v>560</v>
      </c>
      <c r="D374" s="720" t="s">
        <v>1923</v>
      </c>
      <c r="E374" s="699" t="s">
        <v>3837</v>
      </c>
      <c r="F374" s="720" t="s">
        <v>3838</v>
      </c>
      <c r="G374" s="699" t="s">
        <v>3199</v>
      </c>
      <c r="H374" s="699" t="s">
        <v>3200</v>
      </c>
      <c r="I374" s="711">
        <v>1.3800000000000001</v>
      </c>
      <c r="J374" s="711">
        <v>2300</v>
      </c>
      <c r="K374" s="712">
        <v>3174</v>
      </c>
    </row>
    <row r="375" spans="1:11" ht="14.4" customHeight="1" x14ac:dyDescent="0.3">
      <c r="A375" s="695" t="s">
        <v>544</v>
      </c>
      <c r="B375" s="696" t="s">
        <v>1919</v>
      </c>
      <c r="C375" s="699" t="s">
        <v>560</v>
      </c>
      <c r="D375" s="720" t="s">
        <v>1923</v>
      </c>
      <c r="E375" s="699" t="s">
        <v>3837</v>
      </c>
      <c r="F375" s="720" t="s">
        <v>3838</v>
      </c>
      <c r="G375" s="699" t="s">
        <v>3599</v>
      </c>
      <c r="H375" s="699" t="s">
        <v>3600</v>
      </c>
      <c r="I375" s="711">
        <v>41.537999999999997</v>
      </c>
      <c r="J375" s="711">
        <v>320</v>
      </c>
      <c r="K375" s="712">
        <v>13291.39</v>
      </c>
    </row>
    <row r="376" spans="1:11" ht="14.4" customHeight="1" x14ac:dyDescent="0.3">
      <c r="A376" s="695" t="s">
        <v>544</v>
      </c>
      <c r="B376" s="696" t="s">
        <v>1919</v>
      </c>
      <c r="C376" s="699" t="s">
        <v>560</v>
      </c>
      <c r="D376" s="720" t="s">
        <v>1923</v>
      </c>
      <c r="E376" s="699" t="s">
        <v>3837</v>
      </c>
      <c r="F376" s="720" t="s">
        <v>3838</v>
      </c>
      <c r="G376" s="699" t="s">
        <v>3139</v>
      </c>
      <c r="H376" s="699" t="s">
        <v>3140</v>
      </c>
      <c r="I376" s="711">
        <v>0.59428571428571419</v>
      </c>
      <c r="J376" s="711">
        <v>3750</v>
      </c>
      <c r="K376" s="712">
        <v>2232.5</v>
      </c>
    </row>
    <row r="377" spans="1:11" ht="14.4" customHeight="1" x14ac:dyDescent="0.3">
      <c r="A377" s="695" t="s">
        <v>544</v>
      </c>
      <c r="B377" s="696" t="s">
        <v>1919</v>
      </c>
      <c r="C377" s="699" t="s">
        <v>560</v>
      </c>
      <c r="D377" s="720" t="s">
        <v>1923</v>
      </c>
      <c r="E377" s="699" t="s">
        <v>3837</v>
      </c>
      <c r="F377" s="720" t="s">
        <v>3838</v>
      </c>
      <c r="G377" s="699" t="s">
        <v>3601</v>
      </c>
      <c r="H377" s="699" t="s">
        <v>3602</v>
      </c>
      <c r="I377" s="711">
        <v>39.729999999999997</v>
      </c>
      <c r="J377" s="711">
        <v>80</v>
      </c>
      <c r="K377" s="712">
        <v>3178.2</v>
      </c>
    </row>
    <row r="378" spans="1:11" ht="14.4" customHeight="1" x14ac:dyDescent="0.3">
      <c r="A378" s="695" t="s">
        <v>544</v>
      </c>
      <c r="B378" s="696" t="s">
        <v>1919</v>
      </c>
      <c r="C378" s="699" t="s">
        <v>560</v>
      </c>
      <c r="D378" s="720" t="s">
        <v>1923</v>
      </c>
      <c r="E378" s="699" t="s">
        <v>3837</v>
      </c>
      <c r="F378" s="720" t="s">
        <v>3838</v>
      </c>
      <c r="G378" s="699" t="s">
        <v>3211</v>
      </c>
      <c r="H378" s="699" t="s">
        <v>3212</v>
      </c>
      <c r="I378" s="711">
        <v>66.234999999999999</v>
      </c>
      <c r="J378" s="711">
        <v>240</v>
      </c>
      <c r="K378" s="712">
        <v>15897</v>
      </c>
    </row>
    <row r="379" spans="1:11" ht="14.4" customHeight="1" x14ac:dyDescent="0.3">
      <c r="A379" s="695" t="s">
        <v>544</v>
      </c>
      <c r="B379" s="696" t="s">
        <v>1919</v>
      </c>
      <c r="C379" s="699" t="s">
        <v>560</v>
      </c>
      <c r="D379" s="720" t="s">
        <v>1923</v>
      </c>
      <c r="E379" s="699" t="s">
        <v>3837</v>
      </c>
      <c r="F379" s="720" t="s">
        <v>3838</v>
      </c>
      <c r="G379" s="699" t="s">
        <v>3603</v>
      </c>
      <c r="H379" s="699" t="s">
        <v>3604</v>
      </c>
      <c r="I379" s="711">
        <v>19.805</v>
      </c>
      <c r="J379" s="711">
        <v>33</v>
      </c>
      <c r="K379" s="712">
        <v>653.6</v>
      </c>
    </row>
    <row r="380" spans="1:11" ht="14.4" customHeight="1" x14ac:dyDescent="0.3">
      <c r="A380" s="695" t="s">
        <v>544</v>
      </c>
      <c r="B380" s="696" t="s">
        <v>1919</v>
      </c>
      <c r="C380" s="699" t="s">
        <v>560</v>
      </c>
      <c r="D380" s="720" t="s">
        <v>1923</v>
      </c>
      <c r="E380" s="699" t="s">
        <v>3837</v>
      </c>
      <c r="F380" s="720" t="s">
        <v>3838</v>
      </c>
      <c r="G380" s="699" t="s">
        <v>3605</v>
      </c>
      <c r="H380" s="699" t="s">
        <v>3606</v>
      </c>
      <c r="I380" s="711">
        <v>26.166666666666668</v>
      </c>
      <c r="J380" s="711">
        <v>5</v>
      </c>
      <c r="K380" s="712">
        <v>130.84</v>
      </c>
    </row>
    <row r="381" spans="1:11" ht="14.4" customHeight="1" x14ac:dyDescent="0.3">
      <c r="A381" s="695" t="s">
        <v>544</v>
      </c>
      <c r="B381" s="696" t="s">
        <v>1919</v>
      </c>
      <c r="C381" s="699" t="s">
        <v>560</v>
      </c>
      <c r="D381" s="720" t="s">
        <v>1923</v>
      </c>
      <c r="E381" s="699" t="s">
        <v>3837</v>
      </c>
      <c r="F381" s="720" t="s">
        <v>3838</v>
      </c>
      <c r="G381" s="699" t="s">
        <v>3225</v>
      </c>
      <c r="H381" s="699" t="s">
        <v>3226</v>
      </c>
      <c r="I381" s="711">
        <v>0.93</v>
      </c>
      <c r="J381" s="711">
        <v>600</v>
      </c>
      <c r="K381" s="712">
        <v>558</v>
      </c>
    </row>
    <row r="382" spans="1:11" ht="14.4" customHeight="1" x14ac:dyDescent="0.3">
      <c r="A382" s="695" t="s">
        <v>544</v>
      </c>
      <c r="B382" s="696" t="s">
        <v>1919</v>
      </c>
      <c r="C382" s="699" t="s">
        <v>560</v>
      </c>
      <c r="D382" s="720" t="s">
        <v>1923</v>
      </c>
      <c r="E382" s="699" t="s">
        <v>3837</v>
      </c>
      <c r="F382" s="720" t="s">
        <v>3838</v>
      </c>
      <c r="G382" s="699" t="s">
        <v>3609</v>
      </c>
      <c r="H382" s="699" t="s">
        <v>3610</v>
      </c>
      <c r="I382" s="711">
        <v>26.37</v>
      </c>
      <c r="J382" s="711">
        <v>12</v>
      </c>
      <c r="K382" s="712">
        <v>316.44</v>
      </c>
    </row>
    <row r="383" spans="1:11" ht="14.4" customHeight="1" x14ac:dyDescent="0.3">
      <c r="A383" s="695" t="s">
        <v>544</v>
      </c>
      <c r="B383" s="696" t="s">
        <v>1919</v>
      </c>
      <c r="C383" s="699" t="s">
        <v>560</v>
      </c>
      <c r="D383" s="720" t="s">
        <v>1923</v>
      </c>
      <c r="E383" s="699" t="s">
        <v>3837</v>
      </c>
      <c r="F383" s="720" t="s">
        <v>3838</v>
      </c>
      <c r="G383" s="699" t="s">
        <v>3611</v>
      </c>
      <c r="H383" s="699" t="s">
        <v>3612</v>
      </c>
      <c r="I383" s="711">
        <v>9.7200000000000006</v>
      </c>
      <c r="J383" s="711">
        <v>36</v>
      </c>
      <c r="K383" s="712">
        <v>349.92</v>
      </c>
    </row>
    <row r="384" spans="1:11" ht="14.4" customHeight="1" x14ac:dyDescent="0.3">
      <c r="A384" s="695" t="s">
        <v>544</v>
      </c>
      <c r="B384" s="696" t="s">
        <v>1919</v>
      </c>
      <c r="C384" s="699" t="s">
        <v>560</v>
      </c>
      <c r="D384" s="720" t="s">
        <v>1923</v>
      </c>
      <c r="E384" s="699" t="s">
        <v>3837</v>
      </c>
      <c r="F384" s="720" t="s">
        <v>3838</v>
      </c>
      <c r="G384" s="699" t="s">
        <v>3233</v>
      </c>
      <c r="H384" s="699" t="s">
        <v>3234</v>
      </c>
      <c r="I384" s="711">
        <v>7.4960000000000004</v>
      </c>
      <c r="J384" s="711">
        <v>36</v>
      </c>
      <c r="K384" s="712">
        <v>269.84000000000003</v>
      </c>
    </row>
    <row r="385" spans="1:11" ht="14.4" customHeight="1" x14ac:dyDescent="0.3">
      <c r="A385" s="695" t="s">
        <v>544</v>
      </c>
      <c r="B385" s="696" t="s">
        <v>1919</v>
      </c>
      <c r="C385" s="699" t="s">
        <v>560</v>
      </c>
      <c r="D385" s="720" t="s">
        <v>1923</v>
      </c>
      <c r="E385" s="699" t="s">
        <v>3837</v>
      </c>
      <c r="F385" s="720" t="s">
        <v>3838</v>
      </c>
      <c r="G385" s="699" t="s">
        <v>3235</v>
      </c>
      <c r="H385" s="699" t="s">
        <v>3236</v>
      </c>
      <c r="I385" s="711">
        <v>0.85599999999999987</v>
      </c>
      <c r="J385" s="711">
        <v>600</v>
      </c>
      <c r="K385" s="712">
        <v>514</v>
      </c>
    </row>
    <row r="386" spans="1:11" ht="14.4" customHeight="1" x14ac:dyDescent="0.3">
      <c r="A386" s="695" t="s">
        <v>544</v>
      </c>
      <c r="B386" s="696" t="s">
        <v>1919</v>
      </c>
      <c r="C386" s="699" t="s">
        <v>560</v>
      </c>
      <c r="D386" s="720" t="s">
        <v>1923</v>
      </c>
      <c r="E386" s="699" t="s">
        <v>3837</v>
      </c>
      <c r="F386" s="720" t="s">
        <v>3838</v>
      </c>
      <c r="G386" s="699" t="s">
        <v>3237</v>
      </c>
      <c r="H386" s="699" t="s">
        <v>3238</v>
      </c>
      <c r="I386" s="711">
        <v>1.516</v>
      </c>
      <c r="J386" s="711">
        <v>350</v>
      </c>
      <c r="K386" s="712">
        <v>530.5</v>
      </c>
    </row>
    <row r="387" spans="1:11" ht="14.4" customHeight="1" x14ac:dyDescent="0.3">
      <c r="A387" s="695" t="s">
        <v>544</v>
      </c>
      <c r="B387" s="696" t="s">
        <v>1919</v>
      </c>
      <c r="C387" s="699" t="s">
        <v>560</v>
      </c>
      <c r="D387" s="720" t="s">
        <v>1923</v>
      </c>
      <c r="E387" s="699" t="s">
        <v>3839</v>
      </c>
      <c r="F387" s="720" t="s">
        <v>3840</v>
      </c>
      <c r="G387" s="699" t="s">
        <v>3271</v>
      </c>
      <c r="H387" s="699" t="s">
        <v>3272</v>
      </c>
      <c r="I387" s="711">
        <v>11.142857142857142</v>
      </c>
      <c r="J387" s="711">
        <v>350</v>
      </c>
      <c r="K387" s="712">
        <v>3900</v>
      </c>
    </row>
    <row r="388" spans="1:11" ht="14.4" customHeight="1" x14ac:dyDescent="0.3">
      <c r="A388" s="695" t="s">
        <v>544</v>
      </c>
      <c r="B388" s="696" t="s">
        <v>1919</v>
      </c>
      <c r="C388" s="699" t="s">
        <v>560</v>
      </c>
      <c r="D388" s="720" t="s">
        <v>1923</v>
      </c>
      <c r="E388" s="699" t="s">
        <v>3839</v>
      </c>
      <c r="F388" s="720" t="s">
        <v>3840</v>
      </c>
      <c r="G388" s="699" t="s">
        <v>3143</v>
      </c>
      <c r="H388" s="699" t="s">
        <v>3144</v>
      </c>
      <c r="I388" s="711">
        <v>0.93285714285714272</v>
      </c>
      <c r="J388" s="711">
        <v>4900</v>
      </c>
      <c r="K388" s="712">
        <v>4577</v>
      </c>
    </row>
    <row r="389" spans="1:11" ht="14.4" customHeight="1" x14ac:dyDescent="0.3">
      <c r="A389" s="695" t="s">
        <v>544</v>
      </c>
      <c r="B389" s="696" t="s">
        <v>1919</v>
      </c>
      <c r="C389" s="699" t="s">
        <v>560</v>
      </c>
      <c r="D389" s="720" t="s">
        <v>1923</v>
      </c>
      <c r="E389" s="699" t="s">
        <v>3839</v>
      </c>
      <c r="F389" s="720" t="s">
        <v>3840</v>
      </c>
      <c r="G389" s="699" t="s">
        <v>3145</v>
      </c>
      <c r="H389" s="699" t="s">
        <v>3146</v>
      </c>
      <c r="I389" s="711">
        <v>1.4337499999999999</v>
      </c>
      <c r="J389" s="711">
        <v>4600</v>
      </c>
      <c r="K389" s="712">
        <v>6596</v>
      </c>
    </row>
    <row r="390" spans="1:11" ht="14.4" customHeight="1" x14ac:dyDescent="0.3">
      <c r="A390" s="695" t="s">
        <v>544</v>
      </c>
      <c r="B390" s="696" t="s">
        <v>1919</v>
      </c>
      <c r="C390" s="699" t="s">
        <v>560</v>
      </c>
      <c r="D390" s="720" t="s">
        <v>1923</v>
      </c>
      <c r="E390" s="699" t="s">
        <v>3839</v>
      </c>
      <c r="F390" s="720" t="s">
        <v>3840</v>
      </c>
      <c r="G390" s="699" t="s">
        <v>3147</v>
      </c>
      <c r="H390" s="699" t="s">
        <v>3148</v>
      </c>
      <c r="I390" s="711">
        <v>0.41428571428571426</v>
      </c>
      <c r="J390" s="711">
        <v>3200</v>
      </c>
      <c r="K390" s="712">
        <v>1325</v>
      </c>
    </row>
    <row r="391" spans="1:11" ht="14.4" customHeight="1" x14ac:dyDescent="0.3">
      <c r="A391" s="695" t="s">
        <v>544</v>
      </c>
      <c r="B391" s="696" t="s">
        <v>1919</v>
      </c>
      <c r="C391" s="699" t="s">
        <v>560</v>
      </c>
      <c r="D391" s="720" t="s">
        <v>1923</v>
      </c>
      <c r="E391" s="699" t="s">
        <v>3839</v>
      </c>
      <c r="F391" s="720" t="s">
        <v>3840</v>
      </c>
      <c r="G391" s="699" t="s">
        <v>3149</v>
      </c>
      <c r="H391" s="699" t="s">
        <v>3150</v>
      </c>
      <c r="I391" s="711">
        <v>0.57874999999999999</v>
      </c>
      <c r="J391" s="711">
        <v>4000</v>
      </c>
      <c r="K391" s="712">
        <v>2317</v>
      </c>
    </row>
    <row r="392" spans="1:11" ht="14.4" customHeight="1" x14ac:dyDescent="0.3">
      <c r="A392" s="695" t="s">
        <v>544</v>
      </c>
      <c r="B392" s="696" t="s">
        <v>1919</v>
      </c>
      <c r="C392" s="699" t="s">
        <v>560</v>
      </c>
      <c r="D392" s="720" t="s">
        <v>1923</v>
      </c>
      <c r="E392" s="699" t="s">
        <v>3839</v>
      </c>
      <c r="F392" s="720" t="s">
        <v>3840</v>
      </c>
      <c r="G392" s="699" t="s">
        <v>3613</v>
      </c>
      <c r="H392" s="699" t="s">
        <v>3614</v>
      </c>
      <c r="I392" s="711">
        <v>15.99</v>
      </c>
      <c r="J392" s="711">
        <v>10</v>
      </c>
      <c r="K392" s="712">
        <v>159.9</v>
      </c>
    </row>
    <row r="393" spans="1:11" ht="14.4" customHeight="1" x14ac:dyDescent="0.3">
      <c r="A393" s="695" t="s">
        <v>544</v>
      </c>
      <c r="B393" s="696" t="s">
        <v>1919</v>
      </c>
      <c r="C393" s="699" t="s">
        <v>560</v>
      </c>
      <c r="D393" s="720" t="s">
        <v>1923</v>
      </c>
      <c r="E393" s="699" t="s">
        <v>3839</v>
      </c>
      <c r="F393" s="720" t="s">
        <v>3840</v>
      </c>
      <c r="G393" s="699" t="s">
        <v>3615</v>
      </c>
      <c r="H393" s="699" t="s">
        <v>3616</v>
      </c>
      <c r="I393" s="711">
        <v>70.180000000000007</v>
      </c>
      <c r="J393" s="711">
        <v>10</v>
      </c>
      <c r="K393" s="712">
        <v>701.8</v>
      </c>
    </row>
    <row r="394" spans="1:11" ht="14.4" customHeight="1" x14ac:dyDescent="0.3">
      <c r="A394" s="695" t="s">
        <v>544</v>
      </c>
      <c r="B394" s="696" t="s">
        <v>1919</v>
      </c>
      <c r="C394" s="699" t="s">
        <v>560</v>
      </c>
      <c r="D394" s="720" t="s">
        <v>1923</v>
      </c>
      <c r="E394" s="699" t="s">
        <v>3839</v>
      </c>
      <c r="F394" s="720" t="s">
        <v>3840</v>
      </c>
      <c r="G394" s="699" t="s">
        <v>3617</v>
      </c>
      <c r="H394" s="699" t="s">
        <v>3618</v>
      </c>
      <c r="I394" s="711">
        <v>17.989999999999998</v>
      </c>
      <c r="J394" s="711">
        <v>20</v>
      </c>
      <c r="K394" s="712">
        <v>359.8</v>
      </c>
    </row>
    <row r="395" spans="1:11" ht="14.4" customHeight="1" x14ac:dyDescent="0.3">
      <c r="A395" s="695" t="s">
        <v>544</v>
      </c>
      <c r="B395" s="696" t="s">
        <v>1919</v>
      </c>
      <c r="C395" s="699" t="s">
        <v>560</v>
      </c>
      <c r="D395" s="720" t="s">
        <v>1923</v>
      </c>
      <c r="E395" s="699" t="s">
        <v>3839</v>
      </c>
      <c r="F395" s="720" t="s">
        <v>3840</v>
      </c>
      <c r="G395" s="699" t="s">
        <v>3623</v>
      </c>
      <c r="H395" s="699" t="s">
        <v>3624</v>
      </c>
      <c r="I395" s="711">
        <v>139.99</v>
      </c>
      <c r="J395" s="711">
        <v>10</v>
      </c>
      <c r="K395" s="712">
        <v>1399.9</v>
      </c>
    </row>
    <row r="396" spans="1:11" ht="14.4" customHeight="1" x14ac:dyDescent="0.3">
      <c r="A396" s="695" t="s">
        <v>544</v>
      </c>
      <c r="B396" s="696" t="s">
        <v>1919</v>
      </c>
      <c r="C396" s="699" t="s">
        <v>560</v>
      </c>
      <c r="D396" s="720" t="s">
        <v>1923</v>
      </c>
      <c r="E396" s="699" t="s">
        <v>3839</v>
      </c>
      <c r="F396" s="720" t="s">
        <v>3840</v>
      </c>
      <c r="G396" s="699" t="s">
        <v>3281</v>
      </c>
      <c r="H396" s="699" t="s">
        <v>3282</v>
      </c>
      <c r="I396" s="711">
        <v>5.95</v>
      </c>
      <c r="J396" s="711">
        <v>60</v>
      </c>
      <c r="K396" s="712">
        <v>357</v>
      </c>
    </row>
    <row r="397" spans="1:11" ht="14.4" customHeight="1" x14ac:dyDescent="0.3">
      <c r="A397" s="695" t="s">
        <v>544</v>
      </c>
      <c r="B397" s="696" t="s">
        <v>1919</v>
      </c>
      <c r="C397" s="699" t="s">
        <v>560</v>
      </c>
      <c r="D397" s="720" t="s">
        <v>1923</v>
      </c>
      <c r="E397" s="699" t="s">
        <v>3839</v>
      </c>
      <c r="F397" s="720" t="s">
        <v>3840</v>
      </c>
      <c r="G397" s="699" t="s">
        <v>3625</v>
      </c>
      <c r="H397" s="699" t="s">
        <v>3626</v>
      </c>
      <c r="I397" s="711">
        <v>16.076000000000001</v>
      </c>
      <c r="J397" s="711">
        <v>130</v>
      </c>
      <c r="K397" s="712">
        <v>2108.5</v>
      </c>
    </row>
    <row r="398" spans="1:11" ht="14.4" customHeight="1" x14ac:dyDescent="0.3">
      <c r="A398" s="695" t="s">
        <v>544</v>
      </c>
      <c r="B398" s="696" t="s">
        <v>1919</v>
      </c>
      <c r="C398" s="699" t="s">
        <v>560</v>
      </c>
      <c r="D398" s="720" t="s">
        <v>1923</v>
      </c>
      <c r="E398" s="699" t="s">
        <v>3839</v>
      </c>
      <c r="F398" s="720" t="s">
        <v>3840</v>
      </c>
      <c r="G398" s="699" t="s">
        <v>3629</v>
      </c>
      <c r="H398" s="699" t="s">
        <v>3630</v>
      </c>
      <c r="I398" s="711">
        <v>16.97</v>
      </c>
      <c r="J398" s="711">
        <v>310</v>
      </c>
      <c r="K398" s="712">
        <v>5260.7</v>
      </c>
    </row>
    <row r="399" spans="1:11" ht="14.4" customHeight="1" x14ac:dyDescent="0.3">
      <c r="A399" s="695" t="s">
        <v>544</v>
      </c>
      <c r="B399" s="696" t="s">
        <v>1919</v>
      </c>
      <c r="C399" s="699" t="s">
        <v>560</v>
      </c>
      <c r="D399" s="720" t="s">
        <v>1923</v>
      </c>
      <c r="E399" s="699" t="s">
        <v>3839</v>
      </c>
      <c r="F399" s="720" t="s">
        <v>3840</v>
      </c>
      <c r="G399" s="699" t="s">
        <v>3297</v>
      </c>
      <c r="H399" s="699" t="s">
        <v>3298</v>
      </c>
      <c r="I399" s="711">
        <v>16.538333333333334</v>
      </c>
      <c r="J399" s="711">
        <v>430</v>
      </c>
      <c r="K399" s="712">
        <v>7107.9</v>
      </c>
    </row>
    <row r="400" spans="1:11" ht="14.4" customHeight="1" x14ac:dyDescent="0.3">
      <c r="A400" s="695" t="s">
        <v>544</v>
      </c>
      <c r="B400" s="696" t="s">
        <v>1919</v>
      </c>
      <c r="C400" s="699" t="s">
        <v>560</v>
      </c>
      <c r="D400" s="720" t="s">
        <v>1923</v>
      </c>
      <c r="E400" s="699" t="s">
        <v>3839</v>
      </c>
      <c r="F400" s="720" t="s">
        <v>3840</v>
      </c>
      <c r="G400" s="699" t="s">
        <v>3631</v>
      </c>
      <c r="H400" s="699" t="s">
        <v>3632</v>
      </c>
      <c r="I400" s="711">
        <v>17.197142857142858</v>
      </c>
      <c r="J400" s="711">
        <v>260</v>
      </c>
      <c r="K400" s="712">
        <v>4471</v>
      </c>
    </row>
    <row r="401" spans="1:11" ht="14.4" customHeight="1" x14ac:dyDescent="0.3">
      <c r="A401" s="695" t="s">
        <v>544</v>
      </c>
      <c r="B401" s="696" t="s">
        <v>1919</v>
      </c>
      <c r="C401" s="699" t="s">
        <v>560</v>
      </c>
      <c r="D401" s="720" t="s">
        <v>1923</v>
      </c>
      <c r="E401" s="699" t="s">
        <v>3839</v>
      </c>
      <c r="F401" s="720" t="s">
        <v>3840</v>
      </c>
      <c r="G401" s="699" t="s">
        <v>3773</v>
      </c>
      <c r="H401" s="699" t="s">
        <v>3774</v>
      </c>
      <c r="I401" s="711">
        <v>1500.4</v>
      </c>
      <c r="J401" s="711">
        <v>3</v>
      </c>
      <c r="K401" s="712">
        <v>4501.2</v>
      </c>
    </row>
    <row r="402" spans="1:11" ht="14.4" customHeight="1" x14ac:dyDescent="0.3">
      <c r="A402" s="695" t="s">
        <v>544</v>
      </c>
      <c r="B402" s="696" t="s">
        <v>1919</v>
      </c>
      <c r="C402" s="699" t="s">
        <v>560</v>
      </c>
      <c r="D402" s="720" t="s">
        <v>1923</v>
      </c>
      <c r="E402" s="699" t="s">
        <v>3839</v>
      </c>
      <c r="F402" s="720" t="s">
        <v>3840</v>
      </c>
      <c r="G402" s="699" t="s">
        <v>3635</v>
      </c>
      <c r="H402" s="699" t="s">
        <v>3636</v>
      </c>
      <c r="I402" s="711">
        <v>17.059999999999999</v>
      </c>
      <c r="J402" s="711">
        <v>10</v>
      </c>
      <c r="K402" s="712">
        <v>170.6</v>
      </c>
    </row>
    <row r="403" spans="1:11" ht="14.4" customHeight="1" x14ac:dyDescent="0.3">
      <c r="A403" s="695" t="s">
        <v>544</v>
      </c>
      <c r="B403" s="696" t="s">
        <v>1919</v>
      </c>
      <c r="C403" s="699" t="s">
        <v>560</v>
      </c>
      <c r="D403" s="720" t="s">
        <v>1923</v>
      </c>
      <c r="E403" s="699" t="s">
        <v>3839</v>
      </c>
      <c r="F403" s="720" t="s">
        <v>3840</v>
      </c>
      <c r="G403" s="699" t="s">
        <v>3301</v>
      </c>
      <c r="H403" s="699" t="s">
        <v>3302</v>
      </c>
      <c r="I403" s="711">
        <v>16.945</v>
      </c>
      <c r="J403" s="711">
        <v>400</v>
      </c>
      <c r="K403" s="712">
        <v>6777.8</v>
      </c>
    </row>
    <row r="404" spans="1:11" ht="14.4" customHeight="1" x14ac:dyDescent="0.3">
      <c r="A404" s="695" t="s">
        <v>544</v>
      </c>
      <c r="B404" s="696" t="s">
        <v>1919</v>
      </c>
      <c r="C404" s="699" t="s">
        <v>560</v>
      </c>
      <c r="D404" s="720" t="s">
        <v>1923</v>
      </c>
      <c r="E404" s="699" t="s">
        <v>3839</v>
      </c>
      <c r="F404" s="720" t="s">
        <v>3840</v>
      </c>
      <c r="G404" s="699" t="s">
        <v>3775</v>
      </c>
      <c r="H404" s="699" t="s">
        <v>3776</v>
      </c>
      <c r="I404" s="711">
        <v>1500.4000000000003</v>
      </c>
      <c r="J404" s="711">
        <v>24</v>
      </c>
      <c r="K404" s="712">
        <v>36009.599999999999</v>
      </c>
    </row>
    <row r="405" spans="1:11" ht="14.4" customHeight="1" x14ac:dyDescent="0.3">
      <c r="A405" s="695" t="s">
        <v>544</v>
      </c>
      <c r="B405" s="696" t="s">
        <v>1919</v>
      </c>
      <c r="C405" s="699" t="s">
        <v>560</v>
      </c>
      <c r="D405" s="720" t="s">
        <v>1923</v>
      </c>
      <c r="E405" s="699" t="s">
        <v>3839</v>
      </c>
      <c r="F405" s="720" t="s">
        <v>3840</v>
      </c>
      <c r="G405" s="699" t="s">
        <v>3777</v>
      </c>
      <c r="H405" s="699" t="s">
        <v>3778</v>
      </c>
      <c r="I405" s="711">
        <v>1500.4</v>
      </c>
      <c r="J405" s="711">
        <v>33</v>
      </c>
      <c r="K405" s="712">
        <v>49513.200000000004</v>
      </c>
    </row>
    <row r="406" spans="1:11" ht="14.4" customHeight="1" x14ac:dyDescent="0.3">
      <c r="A406" s="695" t="s">
        <v>544</v>
      </c>
      <c r="B406" s="696" t="s">
        <v>1919</v>
      </c>
      <c r="C406" s="699" t="s">
        <v>560</v>
      </c>
      <c r="D406" s="720" t="s">
        <v>1923</v>
      </c>
      <c r="E406" s="699" t="s">
        <v>3839</v>
      </c>
      <c r="F406" s="720" t="s">
        <v>3840</v>
      </c>
      <c r="G406" s="699" t="s">
        <v>3637</v>
      </c>
      <c r="H406" s="699" t="s">
        <v>3638</v>
      </c>
      <c r="I406" s="711">
        <v>14.45</v>
      </c>
      <c r="J406" s="711">
        <v>100</v>
      </c>
      <c r="K406" s="712">
        <v>1445.21</v>
      </c>
    </row>
    <row r="407" spans="1:11" ht="14.4" customHeight="1" x14ac:dyDescent="0.3">
      <c r="A407" s="695" t="s">
        <v>544</v>
      </c>
      <c r="B407" s="696" t="s">
        <v>1919</v>
      </c>
      <c r="C407" s="699" t="s">
        <v>560</v>
      </c>
      <c r="D407" s="720" t="s">
        <v>1923</v>
      </c>
      <c r="E407" s="699" t="s">
        <v>3839</v>
      </c>
      <c r="F407" s="720" t="s">
        <v>3840</v>
      </c>
      <c r="G407" s="699" t="s">
        <v>3639</v>
      </c>
      <c r="H407" s="699" t="s">
        <v>3640</v>
      </c>
      <c r="I407" s="711">
        <v>403.04</v>
      </c>
      <c r="J407" s="711">
        <v>180</v>
      </c>
      <c r="K407" s="712">
        <v>72547.070000000007</v>
      </c>
    </row>
    <row r="408" spans="1:11" ht="14.4" customHeight="1" x14ac:dyDescent="0.3">
      <c r="A408" s="695" t="s">
        <v>544</v>
      </c>
      <c r="B408" s="696" t="s">
        <v>1919</v>
      </c>
      <c r="C408" s="699" t="s">
        <v>560</v>
      </c>
      <c r="D408" s="720" t="s">
        <v>1923</v>
      </c>
      <c r="E408" s="699" t="s">
        <v>3839</v>
      </c>
      <c r="F408" s="720" t="s">
        <v>3840</v>
      </c>
      <c r="G408" s="699" t="s">
        <v>3641</v>
      </c>
      <c r="H408" s="699" t="s">
        <v>3642</v>
      </c>
      <c r="I408" s="711">
        <v>33.89</v>
      </c>
      <c r="J408" s="711">
        <v>4</v>
      </c>
      <c r="K408" s="712">
        <v>135.56</v>
      </c>
    </row>
    <row r="409" spans="1:11" ht="14.4" customHeight="1" x14ac:dyDescent="0.3">
      <c r="A409" s="695" t="s">
        <v>544</v>
      </c>
      <c r="B409" s="696" t="s">
        <v>1919</v>
      </c>
      <c r="C409" s="699" t="s">
        <v>560</v>
      </c>
      <c r="D409" s="720" t="s">
        <v>1923</v>
      </c>
      <c r="E409" s="699" t="s">
        <v>3839</v>
      </c>
      <c r="F409" s="720" t="s">
        <v>3840</v>
      </c>
      <c r="G409" s="699" t="s">
        <v>3331</v>
      </c>
      <c r="H409" s="699" t="s">
        <v>3332</v>
      </c>
      <c r="I409" s="711">
        <v>235.54666666666665</v>
      </c>
      <c r="J409" s="711">
        <v>60</v>
      </c>
      <c r="K409" s="712">
        <v>14132.8</v>
      </c>
    </row>
    <row r="410" spans="1:11" ht="14.4" customHeight="1" x14ac:dyDescent="0.3">
      <c r="A410" s="695" t="s">
        <v>544</v>
      </c>
      <c r="B410" s="696" t="s">
        <v>1919</v>
      </c>
      <c r="C410" s="699" t="s">
        <v>560</v>
      </c>
      <c r="D410" s="720" t="s">
        <v>1923</v>
      </c>
      <c r="E410" s="699" t="s">
        <v>3839</v>
      </c>
      <c r="F410" s="720" t="s">
        <v>3840</v>
      </c>
      <c r="G410" s="699" t="s">
        <v>3151</v>
      </c>
      <c r="H410" s="699" t="s">
        <v>3152</v>
      </c>
      <c r="I410" s="711">
        <v>1.5899999999999999</v>
      </c>
      <c r="J410" s="711">
        <v>8500</v>
      </c>
      <c r="K410" s="712">
        <v>13555</v>
      </c>
    </row>
    <row r="411" spans="1:11" ht="14.4" customHeight="1" x14ac:dyDescent="0.3">
      <c r="A411" s="695" t="s">
        <v>544</v>
      </c>
      <c r="B411" s="696" t="s">
        <v>1919</v>
      </c>
      <c r="C411" s="699" t="s">
        <v>560</v>
      </c>
      <c r="D411" s="720" t="s">
        <v>1923</v>
      </c>
      <c r="E411" s="699" t="s">
        <v>3839</v>
      </c>
      <c r="F411" s="720" t="s">
        <v>3840</v>
      </c>
      <c r="G411" s="699" t="s">
        <v>3153</v>
      </c>
      <c r="H411" s="699" t="s">
        <v>3154</v>
      </c>
      <c r="I411" s="711">
        <v>5.13</v>
      </c>
      <c r="J411" s="711">
        <v>5600</v>
      </c>
      <c r="K411" s="712">
        <v>28728.000000000004</v>
      </c>
    </row>
    <row r="412" spans="1:11" ht="14.4" customHeight="1" x14ac:dyDescent="0.3">
      <c r="A412" s="695" t="s">
        <v>544</v>
      </c>
      <c r="B412" s="696" t="s">
        <v>1919</v>
      </c>
      <c r="C412" s="699" t="s">
        <v>560</v>
      </c>
      <c r="D412" s="720" t="s">
        <v>1923</v>
      </c>
      <c r="E412" s="699" t="s">
        <v>3839</v>
      </c>
      <c r="F412" s="720" t="s">
        <v>3840</v>
      </c>
      <c r="G412" s="699" t="s">
        <v>3645</v>
      </c>
      <c r="H412" s="699" t="s">
        <v>3646</v>
      </c>
      <c r="I412" s="711">
        <v>20.260000000000002</v>
      </c>
      <c r="J412" s="711">
        <v>40</v>
      </c>
      <c r="K412" s="712">
        <v>810.4</v>
      </c>
    </row>
    <row r="413" spans="1:11" ht="14.4" customHeight="1" x14ac:dyDescent="0.3">
      <c r="A413" s="695" t="s">
        <v>544</v>
      </c>
      <c r="B413" s="696" t="s">
        <v>1919</v>
      </c>
      <c r="C413" s="699" t="s">
        <v>560</v>
      </c>
      <c r="D413" s="720" t="s">
        <v>1923</v>
      </c>
      <c r="E413" s="699" t="s">
        <v>3839</v>
      </c>
      <c r="F413" s="720" t="s">
        <v>3840</v>
      </c>
      <c r="G413" s="699" t="s">
        <v>3345</v>
      </c>
      <c r="H413" s="699" t="s">
        <v>3346</v>
      </c>
      <c r="I413" s="711">
        <v>7.95</v>
      </c>
      <c r="J413" s="711">
        <v>600</v>
      </c>
      <c r="K413" s="712">
        <v>4770</v>
      </c>
    </row>
    <row r="414" spans="1:11" ht="14.4" customHeight="1" x14ac:dyDescent="0.3">
      <c r="A414" s="695" t="s">
        <v>544</v>
      </c>
      <c r="B414" s="696" t="s">
        <v>1919</v>
      </c>
      <c r="C414" s="699" t="s">
        <v>560</v>
      </c>
      <c r="D414" s="720" t="s">
        <v>1923</v>
      </c>
      <c r="E414" s="699" t="s">
        <v>3839</v>
      </c>
      <c r="F414" s="720" t="s">
        <v>3840</v>
      </c>
      <c r="G414" s="699" t="s">
        <v>3365</v>
      </c>
      <c r="H414" s="699" t="s">
        <v>3366</v>
      </c>
      <c r="I414" s="711">
        <v>17.98</v>
      </c>
      <c r="J414" s="711">
        <v>50</v>
      </c>
      <c r="K414" s="712">
        <v>899</v>
      </c>
    </row>
    <row r="415" spans="1:11" ht="14.4" customHeight="1" x14ac:dyDescent="0.3">
      <c r="A415" s="695" t="s">
        <v>544</v>
      </c>
      <c r="B415" s="696" t="s">
        <v>1919</v>
      </c>
      <c r="C415" s="699" t="s">
        <v>560</v>
      </c>
      <c r="D415" s="720" t="s">
        <v>1923</v>
      </c>
      <c r="E415" s="699" t="s">
        <v>3839</v>
      </c>
      <c r="F415" s="720" t="s">
        <v>3840</v>
      </c>
      <c r="G415" s="699" t="s">
        <v>3647</v>
      </c>
      <c r="H415" s="699" t="s">
        <v>3648</v>
      </c>
      <c r="I415" s="711">
        <v>12.075714285714286</v>
      </c>
      <c r="J415" s="711">
        <v>2600</v>
      </c>
      <c r="K415" s="712">
        <v>31401</v>
      </c>
    </row>
    <row r="416" spans="1:11" ht="14.4" customHeight="1" x14ac:dyDescent="0.3">
      <c r="A416" s="695" t="s">
        <v>544</v>
      </c>
      <c r="B416" s="696" t="s">
        <v>1919</v>
      </c>
      <c r="C416" s="699" t="s">
        <v>560</v>
      </c>
      <c r="D416" s="720" t="s">
        <v>1923</v>
      </c>
      <c r="E416" s="699" t="s">
        <v>3839</v>
      </c>
      <c r="F416" s="720" t="s">
        <v>3840</v>
      </c>
      <c r="G416" s="699" t="s">
        <v>3649</v>
      </c>
      <c r="H416" s="699" t="s">
        <v>3650</v>
      </c>
      <c r="I416" s="711">
        <v>17.98</v>
      </c>
      <c r="J416" s="711">
        <v>250</v>
      </c>
      <c r="K416" s="712">
        <v>4495.12</v>
      </c>
    </row>
    <row r="417" spans="1:11" ht="14.4" customHeight="1" x14ac:dyDescent="0.3">
      <c r="A417" s="695" t="s">
        <v>544</v>
      </c>
      <c r="B417" s="696" t="s">
        <v>1919</v>
      </c>
      <c r="C417" s="699" t="s">
        <v>560</v>
      </c>
      <c r="D417" s="720" t="s">
        <v>1923</v>
      </c>
      <c r="E417" s="699" t="s">
        <v>3839</v>
      </c>
      <c r="F417" s="720" t="s">
        <v>3840</v>
      </c>
      <c r="G417" s="699" t="s">
        <v>3371</v>
      </c>
      <c r="H417" s="699" t="s">
        <v>3372</v>
      </c>
      <c r="I417" s="711">
        <v>17.98</v>
      </c>
      <c r="J417" s="711">
        <v>850</v>
      </c>
      <c r="K417" s="712">
        <v>15283</v>
      </c>
    </row>
    <row r="418" spans="1:11" ht="14.4" customHeight="1" x14ac:dyDescent="0.3">
      <c r="A418" s="695" t="s">
        <v>544</v>
      </c>
      <c r="B418" s="696" t="s">
        <v>1919</v>
      </c>
      <c r="C418" s="699" t="s">
        <v>560</v>
      </c>
      <c r="D418" s="720" t="s">
        <v>1923</v>
      </c>
      <c r="E418" s="699" t="s">
        <v>3839</v>
      </c>
      <c r="F418" s="720" t="s">
        <v>3840</v>
      </c>
      <c r="G418" s="699" t="s">
        <v>3651</v>
      </c>
      <c r="H418" s="699" t="s">
        <v>3652</v>
      </c>
      <c r="I418" s="711">
        <v>38.5</v>
      </c>
      <c r="J418" s="711">
        <v>100</v>
      </c>
      <c r="K418" s="712">
        <v>3850.33</v>
      </c>
    </row>
    <row r="419" spans="1:11" ht="14.4" customHeight="1" x14ac:dyDescent="0.3">
      <c r="A419" s="695" t="s">
        <v>544</v>
      </c>
      <c r="B419" s="696" t="s">
        <v>1919</v>
      </c>
      <c r="C419" s="699" t="s">
        <v>560</v>
      </c>
      <c r="D419" s="720" t="s">
        <v>1923</v>
      </c>
      <c r="E419" s="699" t="s">
        <v>3839</v>
      </c>
      <c r="F419" s="720" t="s">
        <v>3840</v>
      </c>
      <c r="G419" s="699" t="s">
        <v>3655</v>
      </c>
      <c r="H419" s="699" t="s">
        <v>3656</v>
      </c>
      <c r="I419" s="711">
        <v>17.98</v>
      </c>
      <c r="J419" s="711">
        <v>50</v>
      </c>
      <c r="K419" s="712">
        <v>899.06</v>
      </c>
    </row>
    <row r="420" spans="1:11" ht="14.4" customHeight="1" x14ac:dyDescent="0.3">
      <c r="A420" s="695" t="s">
        <v>544</v>
      </c>
      <c r="B420" s="696" t="s">
        <v>1919</v>
      </c>
      <c r="C420" s="699" t="s">
        <v>560</v>
      </c>
      <c r="D420" s="720" t="s">
        <v>1923</v>
      </c>
      <c r="E420" s="699" t="s">
        <v>3839</v>
      </c>
      <c r="F420" s="720" t="s">
        <v>3840</v>
      </c>
      <c r="G420" s="699" t="s">
        <v>3157</v>
      </c>
      <c r="H420" s="699" t="s">
        <v>3158</v>
      </c>
      <c r="I420" s="711">
        <v>12.101666666666667</v>
      </c>
      <c r="J420" s="711">
        <v>200</v>
      </c>
      <c r="K420" s="712">
        <v>2420.3000000000002</v>
      </c>
    </row>
    <row r="421" spans="1:11" ht="14.4" customHeight="1" x14ac:dyDescent="0.3">
      <c r="A421" s="695" t="s">
        <v>544</v>
      </c>
      <c r="B421" s="696" t="s">
        <v>1919</v>
      </c>
      <c r="C421" s="699" t="s">
        <v>560</v>
      </c>
      <c r="D421" s="720" t="s">
        <v>1923</v>
      </c>
      <c r="E421" s="699" t="s">
        <v>3839</v>
      </c>
      <c r="F421" s="720" t="s">
        <v>3840</v>
      </c>
      <c r="G421" s="699" t="s">
        <v>3657</v>
      </c>
      <c r="H421" s="699" t="s">
        <v>3658</v>
      </c>
      <c r="I421" s="711">
        <v>121</v>
      </c>
      <c r="J421" s="711">
        <v>280</v>
      </c>
      <c r="K421" s="712">
        <v>33880</v>
      </c>
    </row>
    <row r="422" spans="1:11" ht="14.4" customHeight="1" x14ac:dyDescent="0.3">
      <c r="A422" s="695" t="s">
        <v>544</v>
      </c>
      <c r="B422" s="696" t="s">
        <v>1919</v>
      </c>
      <c r="C422" s="699" t="s">
        <v>560</v>
      </c>
      <c r="D422" s="720" t="s">
        <v>1923</v>
      </c>
      <c r="E422" s="699" t="s">
        <v>3839</v>
      </c>
      <c r="F422" s="720" t="s">
        <v>3840</v>
      </c>
      <c r="G422" s="699" t="s">
        <v>3659</v>
      </c>
      <c r="H422" s="699" t="s">
        <v>3660</v>
      </c>
      <c r="I422" s="711">
        <v>121</v>
      </c>
      <c r="J422" s="711">
        <v>330</v>
      </c>
      <c r="K422" s="712">
        <v>39930</v>
      </c>
    </row>
    <row r="423" spans="1:11" ht="14.4" customHeight="1" x14ac:dyDescent="0.3">
      <c r="A423" s="695" t="s">
        <v>544</v>
      </c>
      <c r="B423" s="696" t="s">
        <v>1919</v>
      </c>
      <c r="C423" s="699" t="s">
        <v>560</v>
      </c>
      <c r="D423" s="720" t="s">
        <v>1923</v>
      </c>
      <c r="E423" s="699" t="s">
        <v>3839</v>
      </c>
      <c r="F423" s="720" t="s">
        <v>3840</v>
      </c>
      <c r="G423" s="699" t="s">
        <v>3779</v>
      </c>
      <c r="H423" s="699" t="s">
        <v>3780</v>
      </c>
      <c r="I423" s="711">
        <v>104.06</v>
      </c>
      <c r="J423" s="711">
        <v>20</v>
      </c>
      <c r="K423" s="712">
        <v>2081.1999999999998</v>
      </c>
    </row>
    <row r="424" spans="1:11" ht="14.4" customHeight="1" x14ac:dyDescent="0.3">
      <c r="A424" s="695" t="s">
        <v>544</v>
      </c>
      <c r="B424" s="696" t="s">
        <v>1919</v>
      </c>
      <c r="C424" s="699" t="s">
        <v>560</v>
      </c>
      <c r="D424" s="720" t="s">
        <v>1923</v>
      </c>
      <c r="E424" s="699" t="s">
        <v>3839</v>
      </c>
      <c r="F424" s="720" t="s">
        <v>3840</v>
      </c>
      <c r="G424" s="699" t="s">
        <v>3661</v>
      </c>
      <c r="H424" s="699" t="s">
        <v>3662</v>
      </c>
      <c r="I424" s="711">
        <v>120.00285714285714</v>
      </c>
      <c r="J424" s="711">
        <v>180</v>
      </c>
      <c r="K424" s="712">
        <v>21600.429999999997</v>
      </c>
    </row>
    <row r="425" spans="1:11" ht="14.4" customHeight="1" x14ac:dyDescent="0.3">
      <c r="A425" s="695" t="s">
        <v>544</v>
      </c>
      <c r="B425" s="696" t="s">
        <v>1919</v>
      </c>
      <c r="C425" s="699" t="s">
        <v>560</v>
      </c>
      <c r="D425" s="720" t="s">
        <v>1923</v>
      </c>
      <c r="E425" s="699" t="s">
        <v>3839</v>
      </c>
      <c r="F425" s="720" t="s">
        <v>3840</v>
      </c>
      <c r="G425" s="699" t="s">
        <v>3407</v>
      </c>
      <c r="H425" s="699" t="s">
        <v>3408</v>
      </c>
      <c r="I425" s="711">
        <v>0.47400000000000003</v>
      </c>
      <c r="J425" s="711">
        <v>1200</v>
      </c>
      <c r="K425" s="712">
        <v>569</v>
      </c>
    </row>
    <row r="426" spans="1:11" ht="14.4" customHeight="1" x14ac:dyDescent="0.3">
      <c r="A426" s="695" t="s">
        <v>544</v>
      </c>
      <c r="B426" s="696" t="s">
        <v>1919</v>
      </c>
      <c r="C426" s="699" t="s">
        <v>560</v>
      </c>
      <c r="D426" s="720" t="s">
        <v>1923</v>
      </c>
      <c r="E426" s="699" t="s">
        <v>3839</v>
      </c>
      <c r="F426" s="720" t="s">
        <v>3840</v>
      </c>
      <c r="G426" s="699" t="s">
        <v>3409</v>
      </c>
      <c r="H426" s="699" t="s">
        <v>3410</v>
      </c>
      <c r="I426" s="711">
        <v>4.0287500000000005</v>
      </c>
      <c r="J426" s="711">
        <v>2850</v>
      </c>
      <c r="K426" s="712">
        <v>11484</v>
      </c>
    </row>
    <row r="427" spans="1:11" ht="14.4" customHeight="1" x14ac:dyDescent="0.3">
      <c r="A427" s="695" t="s">
        <v>544</v>
      </c>
      <c r="B427" s="696" t="s">
        <v>1919</v>
      </c>
      <c r="C427" s="699" t="s">
        <v>560</v>
      </c>
      <c r="D427" s="720" t="s">
        <v>1923</v>
      </c>
      <c r="E427" s="699" t="s">
        <v>3839</v>
      </c>
      <c r="F427" s="720" t="s">
        <v>3840</v>
      </c>
      <c r="G427" s="699" t="s">
        <v>3411</v>
      </c>
      <c r="H427" s="699" t="s">
        <v>3412</v>
      </c>
      <c r="I427" s="711">
        <v>2.6025</v>
      </c>
      <c r="J427" s="711">
        <v>200</v>
      </c>
      <c r="K427" s="712">
        <v>520.5</v>
      </c>
    </row>
    <row r="428" spans="1:11" ht="14.4" customHeight="1" x14ac:dyDescent="0.3">
      <c r="A428" s="695" t="s">
        <v>544</v>
      </c>
      <c r="B428" s="696" t="s">
        <v>1919</v>
      </c>
      <c r="C428" s="699" t="s">
        <v>560</v>
      </c>
      <c r="D428" s="720" t="s">
        <v>1923</v>
      </c>
      <c r="E428" s="699" t="s">
        <v>3839</v>
      </c>
      <c r="F428" s="720" t="s">
        <v>3840</v>
      </c>
      <c r="G428" s="699" t="s">
        <v>3413</v>
      </c>
      <c r="H428" s="699" t="s">
        <v>3414</v>
      </c>
      <c r="I428" s="711">
        <v>2.605</v>
      </c>
      <c r="J428" s="711">
        <v>300</v>
      </c>
      <c r="K428" s="712">
        <v>781.5</v>
      </c>
    </row>
    <row r="429" spans="1:11" ht="14.4" customHeight="1" x14ac:dyDescent="0.3">
      <c r="A429" s="695" t="s">
        <v>544</v>
      </c>
      <c r="B429" s="696" t="s">
        <v>1919</v>
      </c>
      <c r="C429" s="699" t="s">
        <v>560</v>
      </c>
      <c r="D429" s="720" t="s">
        <v>1923</v>
      </c>
      <c r="E429" s="699" t="s">
        <v>3839</v>
      </c>
      <c r="F429" s="720" t="s">
        <v>3840</v>
      </c>
      <c r="G429" s="699" t="s">
        <v>3665</v>
      </c>
      <c r="H429" s="699" t="s">
        <v>3666</v>
      </c>
      <c r="I429" s="711">
        <v>2.6</v>
      </c>
      <c r="J429" s="711">
        <v>200</v>
      </c>
      <c r="K429" s="712">
        <v>520</v>
      </c>
    </row>
    <row r="430" spans="1:11" ht="14.4" customHeight="1" x14ac:dyDescent="0.3">
      <c r="A430" s="695" t="s">
        <v>544</v>
      </c>
      <c r="B430" s="696" t="s">
        <v>1919</v>
      </c>
      <c r="C430" s="699" t="s">
        <v>560</v>
      </c>
      <c r="D430" s="720" t="s">
        <v>1923</v>
      </c>
      <c r="E430" s="699" t="s">
        <v>3839</v>
      </c>
      <c r="F430" s="720" t="s">
        <v>3840</v>
      </c>
      <c r="G430" s="699" t="s">
        <v>3667</v>
      </c>
      <c r="H430" s="699" t="s">
        <v>3668</v>
      </c>
      <c r="I430" s="711">
        <v>30.25</v>
      </c>
      <c r="J430" s="711">
        <v>10</v>
      </c>
      <c r="K430" s="712">
        <v>302.5</v>
      </c>
    </row>
    <row r="431" spans="1:11" ht="14.4" customHeight="1" x14ac:dyDescent="0.3">
      <c r="A431" s="695" t="s">
        <v>544</v>
      </c>
      <c r="B431" s="696" t="s">
        <v>1919</v>
      </c>
      <c r="C431" s="699" t="s">
        <v>560</v>
      </c>
      <c r="D431" s="720" t="s">
        <v>1923</v>
      </c>
      <c r="E431" s="699" t="s">
        <v>3839</v>
      </c>
      <c r="F431" s="720" t="s">
        <v>3840</v>
      </c>
      <c r="G431" s="699" t="s">
        <v>3671</v>
      </c>
      <c r="H431" s="699" t="s">
        <v>3672</v>
      </c>
      <c r="I431" s="711">
        <v>41</v>
      </c>
      <c r="J431" s="711">
        <v>20</v>
      </c>
      <c r="K431" s="712">
        <v>820</v>
      </c>
    </row>
    <row r="432" spans="1:11" ht="14.4" customHeight="1" x14ac:dyDescent="0.3">
      <c r="A432" s="695" t="s">
        <v>544</v>
      </c>
      <c r="B432" s="696" t="s">
        <v>1919</v>
      </c>
      <c r="C432" s="699" t="s">
        <v>560</v>
      </c>
      <c r="D432" s="720" t="s">
        <v>1923</v>
      </c>
      <c r="E432" s="699" t="s">
        <v>3839</v>
      </c>
      <c r="F432" s="720" t="s">
        <v>3840</v>
      </c>
      <c r="G432" s="699" t="s">
        <v>3781</v>
      </c>
      <c r="H432" s="699" t="s">
        <v>3782</v>
      </c>
      <c r="I432" s="711">
        <v>1500.4</v>
      </c>
      <c r="J432" s="711">
        <v>12</v>
      </c>
      <c r="K432" s="712">
        <v>18004.8</v>
      </c>
    </row>
    <row r="433" spans="1:11" ht="14.4" customHeight="1" x14ac:dyDescent="0.3">
      <c r="A433" s="695" t="s">
        <v>544</v>
      </c>
      <c r="B433" s="696" t="s">
        <v>1919</v>
      </c>
      <c r="C433" s="699" t="s">
        <v>560</v>
      </c>
      <c r="D433" s="720" t="s">
        <v>1923</v>
      </c>
      <c r="E433" s="699" t="s">
        <v>3839</v>
      </c>
      <c r="F433" s="720" t="s">
        <v>3840</v>
      </c>
      <c r="G433" s="699" t="s">
        <v>3783</v>
      </c>
      <c r="H433" s="699" t="s">
        <v>3784</v>
      </c>
      <c r="I433" s="711">
        <v>123.21</v>
      </c>
      <c r="J433" s="711">
        <v>10</v>
      </c>
      <c r="K433" s="712">
        <v>1232.1400000000001</v>
      </c>
    </row>
    <row r="434" spans="1:11" ht="14.4" customHeight="1" x14ac:dyDescent="0.3">
      <c r="A434" s="695" t="s">
        <v>544</v>
      </c>
      <c r="B434" s="696" t="s">
        <v>1919</v>
      </c>
      <c r="C434" s="699" t="s">
        <v>560</v>
      </c>
      <c r="D434" s="720" t="s">
        <v>1923</v>
      </c>
      <c r="E434" s="699" t="s">
        <v>3839</v>
      </c>
      <c r="F434" s="720" t="s">
        <v>3840</v>
      </c>
      <c r="G434" s="699" t="s">
        <v>3785</v>
      </c>
      <c r="H434" s="699" t="s">
        <v>3786</v>
      </c>
      <c r="I434" s="711">
        <v>2568.59</v>
      </c>
      <c r="J434" s="711">
        <v>1</v>
      </c>
      <c r="K434" s="712">
        <v>2568.59</v>
      </c>
    </row>
    <row r="435" spans="1:11" ht="14.4" customHeight="1" x14ac:dyDescent="0.3">
      <c r="A435" s="695" t="s">
        <v>544</v>
      </c>
      <c r="B435" s="696" t="s">
        <v>1919</v>
      </c>
      <c r="C435" s="699" t="s">
        <v>560</v>
      </c>
      <c r="D435" s="720" t="s">
        <v>1923</v>
      </c>
      <c r="E435" s="699" t="s">
        <v>3839</v>
      </c>
      <c r="F435" s="720" t="s">
        <v>3840</v>
      </c>
      <c r="G435" s="699" t="s">
        <v>3677</v>
      </c>
      <c r="H435" s="699" t="s">
        <v>3678</v>
      </c>
      <c r="I435" s="711">
        <v>618.08000000000004</v>
      </c>
      <c r="J435" s="711">
        <v>1</v>
      </c>
      <c r="K435" s="712">
        <v>618.08000000000004</v>
      </c>
    </row>
    <row r="436" spans="1:11" ht="14.4" customHeight="1" x14ac:dyDescent="0.3">
      <c r="A436" s="695" t="s">
        <v>544</v>
      </c>
      <c r="B436" s="696" t="s">
        <v>1919</v>
      </c>
      <c r="C436" s="699" t="s">
        <v>560</v>
      </c>
      <c r="D436" s="720" t="s">
        <v>1923</v>
      </c>
      <c r="E436" s="699" t="s">
        <v>3839</v>
      </c>
      <c r="F436" s="720" t="s">
        <v>3840</v>
      </c>
      <c r="G436" s="699" t="s">
        <v>3687</v>
      </c>
      <c r="H436" s="699" t="s">
        <v>3688</v>
      </c>
      <c r="I436" s="711">
        <v>104.06</v>
      </c>
      <c r="J436" s="711">
        <v>60</v>
      </c>
      <c r="K436" s="712">
        <v>6243.6</v>
      </c>
    </row>
    <row r="437" spans="1:11" ht="14.4" customHeight="1" x14ac:dyDescent="0.3">
      <c r="A437" s="695" t="s">
        <v>544</v>
      </c>
      <c r="B437" s="696" t="s">
        <v>1919</v>
      </c>
      <c r="C437" s="699" t="s">
        <v>560</v>
      </c>
      <c r="D437" s="720" t="s">
        <v>1923</v>
      </c>
      <c r="E437" s="699" t="s">
        <v>3839</v>
      </c>
      <c r="F437" s="720" t="s">
        <v>3840</v>
      </c>
      <c r="G437" s="699" t="s">
        <v>3709</v>
      </c>
      <c r="H437" s="699" t="s">
        <v>3710</v>
      </c>
      <c r="I437" s="711">
        <v>24.2</v>
      </c>
      <c r="J437" s="711">
        <v>900</v>
      </c>
      <c r="K437" s="712">
        <v>21780</v>
      </c>
    </row>
    <row r="438" spans="1:11" ht="14.4" customHeight="1" x14ac:dyDescent="0.3">
      <c r="A438" s="695" t="s">
        <v>544</v>
      </c>
      <c r="B438" s="696" t="s">
        <v>1919</v>
      </c>
      <c r="C438" s="699" t="s">
        <v>560</v>
      </c>
      <c r="D438" s="720" t="s">
        <v>1923</v>
      </c>
      <c r="E438" s="699" t="s">
        <v>3839</v>
      </c>
      <c r="F438" s="720" t="s">
        <v>3840</v>
      </c>
      <c r="G438" s="699" t="s">
        <v>3711</v>
      </c>
      <c r="H438" s="699" t="s">
        <v>3712</v>
      </c>
      <c r="I438" s="711">
        <v>24.2</v>
      </c>
      <c r="J438" s="711">
        <v>1000</v>
      </c>
      <c r="K438" s="712">
        <v>24200</v>
      </c>
    </row>
    <row r="439" spans="1:11" ht="14.4" customHeight="1" x14ac:dyDescent="0.3">
      <c r="A439" s="695" t="s">
        <v>544</v>
      </c>
      <c r="B439" s="696" t="s">
        <v>1919</v>
      </c>
      <c r="C439" s="699" t="s">
        <v>560</v>
      </c>
      <c r="D439" s="720" t="s">
        <v>1923</v>
      </c>
      <c r="E439" s="699" t="s">
        <v>3839</v>
      </c>
      <c r="F439" s="720" t="s">
        <v>3840</v>
      </c>
      <c r="G439" s="699" t="s">
        <v>3787</v>
      </c>
      <c r="H439" s="699" t="s">
        <v>3788</v>
      </c>
      <c r="I439" s="711">
        <v>132</v>
      </c>
      <c r="J439" s="711">
        <v>10</v>
      </c>
      <c r="K439" s="712">
        <v>1319.99</v>
      </c>
    </row>
    <row r="440" spans="1:11" ht="14.4" customHeight="1" x14ac:dyDescent="0.3">
      <c r="A440" s="695" t="s">
        <v>544</v>
      </c>
      <c r="B440" s="696" t="s">
        <v>1919</v>
      </c>
      <c r="C440" s="699" t="s">
        <v>560</v>
      </c>
      <c r="D440" s="720" t="s">
        <v>1923</v>
      </c>
      <c r="E440" s="699" t="s">
        <v>3839</v>
      </c>
      <c r="F440" s="720" t="s">
        <v>3840</v>
      </c>
      <c r="G440" s="699" t="s">
        <v>3789</v>
      </c>
      <c r="H440" s="699" t="s">
        <v>3790</v>
      </c>
      <c r="I440" s="711">
        <v>132</v>
      </c>
      <c r="J440" s="711">
        <v>10</v>
      </c>
      <c r="K440" s="712">
        <v>1319.99</v>
      </c>
    </row>
    <row r="441" spans="1:11" ht="14.4" customHeight="1" x14ac:dyDescent="0.3">
      <c r="A441" s="695" t="s">
        <v>544</v>
      </c>
      <c r="B441" s="696" t="s">
        <v>1919</v>
      </c>
      <c r="C441" s="699" t="s">
        <v>560</v>
      </c>
      <c r="D441" s="720" t="s">
        <v>1923</v>
      </c>
      <c r="E441" s="699" t="s">
        <v>3839</v>
      </c>
      <c r="F441" s="720" t="s">
        <v>3840</v>
      </c>
      <c r="G441" s="699" t="s">
        <v>3723</v>
      </c>
      <c r="H441" s="699" t="s">
        <v>3724</v>
      </c>
      <c r="I441" s="711">
        <v>77.44</v>
      </c>
      <c r="J441" s="711">
        <v>10</v>
      </c>
      <c r="K441" s="712">
        <v>774.4</v>
      </c>
    </row>
    <row r="442" spans="1:11" ht="14.4" customHeight="1" x14ac:dyDescent="0.3">
      <c r="A442" s="695" t="s">
        <v>544</v>
      </c>
      <c r="B442" s="696" t="s">
        <v>1919</v>
      </c>
      <c r="C442" s="699" t="s">
        <v>560</v>
      </c>
      <c r="D442" s="720" t="s">
        <v>1923</v>
      </c>
      <c r="E442" s="699" t="s">
        <v>3839</v>
      </c>
      <c r="F442" s="720" t="s">
        <v>3840</v>
      </c>
      <c r="G442" s="699" t="s">
        <v>3791</v>
      </c>
      <c r="H442" s="699" t="s">
        <v>3792</v>
      </c>
      <c r="I442" s="711">
        <v>72.150000000000006</v>
      </c>
      <c r="J442" s="711">
        <v>25</v>
      </c>
      <c r="K442" s="712">
        <v>1803.81</v>
      </c>
    </row>
    <row r="443" spans="1:11" ht="14.4" customHeight="1" x14ac:dyDescent="0.3">
      <c r="A443" s="695" t="s">
        <v>544</v>
      </c>
      <c r="B443" s="696" t="s">
        <v>1919</v>
      </c>
      <c r="C443" s="699" t="s">
        <v>560</v>
      </c>
      <c r="D443" s="720" t="s">
        <v>1923</v>
      </c>
      <c r="E443" s="699" t="s">
        <v>3839</v>
      </c>
      <c r="F443" s="720" t="s">
        <v>3840</v>
      </c>
      <c r="G443" s="699" t="s">
        <v>3793</v>
      </c>
      <c r="H443" s="699" t="s">
        <v>3794</v>
      </c>
      <c r="I443" s="711">
        <v>132</v>
      </c>
      <c r="J443" s="711">
        <v>10</v>
      </c>
      <c r="K443" s="712">
        <v>1319.98</v>
      </c>
    </row>
    <row r="444" spans="1:11" ht="14.4" customHeight="1" x14ac:dyDescent="0.3">
      <c r="A444" s="695" t="s">
        <v>544</v>
      </c>
      <c r="B444" s="696" t="s">
        <v>1919</v>
      </c>
      <c r="C444" s="699" t="s">
        <v>560</v>
      </c>
      <c r="D444" s="720" t="s">
        <v>1923</v>
      </c>
      <c r="E444" s="699" t="s">
        <v>3839</v>
      </c>
      <c r="F444" s="720" t="s">
        <v>3840</v>
      </c>
      <c r="G444" s="699" t="s">
        <v>3795</v>
      </c>
      <c r="H444" s="699" t="s">
        <v>3796</v>
      </c>
      <c r="I444" s="711">
        <v>45.62</v>
      </c>
      <c r="J444" s="711">
        <v>25</v>
      </c>
      <c r="K444" s="712">
        <v>1140.43</v>
      </c>
    </row>
    <row r="445" spans="1:11" ht="14.4" customHeight="1" x14ac:dyDescent="0.3">
      <c r="A445" s="695" t="s">
        <v>544</v>
      </c>
      <c r="B445" s="696" t="s">
        <v>1919</v>
      </c>
      <c r="C445" s="699" t="s">
        <v>560</v>
      </c>
      <c r="D445" s="720" t="s">
        <v>1923</v>
      </c>
      <c r="E445" s="699" t="s">
        <v>3839</v>
      </c>
      <c r="F445" s="720" t="s">
        <v>3840</v>
      </c>
      <c r="G445" s="699" t="s">
        <v>3735</v>
      </c>
      <c r="H445" s="699" t="s">
        <v>3736</v>
      </c>
      <c r="I445" s="711">
        <v>17.619999999999997</v>
      </c>
      <c r="J445" s="711">
        <v>17</v>
      </c>
      <c r="K445" s="712">
        <v>300.40999999999997</v>
      </c>
    </row>
    <row r="446" spans="1:11" ht="14.4" customHeight="1" x14ac:dyDescent="0.3">
      <c r="A446" s="695" t="s">
        <v>544</v>
      </c>
      <c r="B446" s="696" t="s">
        <v>1919</v>
      </c>
      <c r="C446" s="699" t="s">
        <v>560</v>
      </c>
      <c r="D446" s="720" t="s">
        <v>1923</v>
      </c>
      <c r="E446" s="699" t="s">
        <v>3839</v>
      </c>
      <c r="F446" s="720" t="s">
        <v>3840</v>
      </c>
      <c r="G446" s="699" t="s">
        <v>3737</v>
      </c>
      <c r="H446" s="699" t="s">
        <v>3738</v>
      </c>
      <c r="I446" s="711">
        <v>198.99</v>
      </c>
      <c r="J446" s="711">
        <v>10</v>
      </c>
      <c r="K446" s="712">
        <v>1989.9</v>
      </c>
    </row>
    <row r="447" spans="1:11" ht="14.4" customHeight="1" x14ac:dyDescent="0.3">
      <c r="A447" s="695" t="s">
        <v>544</v>
      </c>
      <c r="B447" s="696" t="s">
        <v>1919</v>
      </c>
      <c r="C447" s="699" t="s">
        <v>560</v>
      </c>
      <c r="D447" s="720" t="s">
        <v>1923</v>
      </c>
      <c r="E447" s="699" t="s">
        <v>3839</v>
      </c>
      <c r="F447" s="720" t="s">
        <v>3840</v>
      </c>
      <c r="G447" s="699" t="s">
        <v>3797</v>
      </c>
      <c r="H447" s="699" t="s">
        <v>3798</v>
      </c>
      <c r="I447" s="711">
        <v>384.04</v>
      </c>
      <c r="J447" s="711">
        <v>3</v>
      </c>
      <c r="K447" s="712">
        <v>1152.1300000000001</v>
      </c>
    </row>
    <row r="448" spans="1:11" ht="14.4" customHeight="1" x14ac:dyDescent="0.3">
      <c r="A448" s="695" t="s">
        <v>544</v>
      </c>
      <c r="B448" s="696" t="s">
        <v>1919</v>
      </c>
      <c r="C448" s="699" t="s">
        <v>560</v>
      </c>
      <c r="D448" s="720" t="s">
        <v>1923</v>
      </c>
      <c r="E448" s="699" t="s">
        <v>3839</v>
      </c>
      <c r="F448" s="720" t="s">
        <v>3840</v>
      </c>
      <c r="G448" s="699" t="s">
        <v>3799</v>
      </c>
      <c r="H448" s="699" t="s">
        <v>3800</v>
      </c>
      <c r="I448" s="711">
        <v>198.98</v>
      </c>
      <c r="J448" s="711">
        <v>10</v>
      </c>
      <c r="K448" s="712">
        <v>1989.85</v>
      </c>
    </row>
    <row r="449" spans="1:11" ht="14.4" customHeight="1" x14ac:dyDescent="0.3">
      <c r="A449" s="695" t="s">
        <v>544</v>
      </c>
      <c r="B449" s="696" t="s">
        <v>1919</v>
      </c>
      <c r="C449" s="699" t="s">
        <v>560</v>
      </c>
      <c r="D449" s="720" t="s">
        <v>1923</v>
      </c>
      <c r="E449" s="699" t="s">
        <v>3839</v>
      </c>
      <c r="F449" s="720" t="s">
        <v>3840</v>
      </c>
      <c r="G449" s="699" t="s">
        <v>3801</v>
      </c>
      <c r="H449" s="699" t="s">
        <v>3802</v>
      </c>
      <c r="I449" s="711">
        <v>350.9</v>
      </c>
      <c r="J449" s="711">
        <v>2</v>
      </c>
      <c r="K449" s="712">
        <v>701.8</v>
      </c>
    </row>
    <row r="450" spans="1:11" ht="14.4" customHeight="1" x14ac:dyDescent="0.3">
      <c r="A450" s="695" t="s">
        <v>544</v>
      </c>
      <c r="B450" s="696" t="s">
        <v>1919</v>
      </c>
      <c r="C450" s="699" t="s">
        <v>560</v>
      </c>
      <c r="D450" s="720" t="s">
        <v>1923</v>
      </c>
      <c r="E450" s="699" t="s">
        <v>3839</v>
      </c>
      <c r="F450" s="720" t="s">
        <v>3840</v>
      </c>
      <c r="G450" s="699" t="s">
        <v>3803</v>
      </c>
      <c r="H450" s="699" t="s">
        <v>3804</v>
      </c>
      <c r="I450" s="711">
        <v>57.61</v>
      </c>
      <c r="J450" s="711">
        <v>3</v>
      </c>
      <c r="K450" s="712">
        <v>172.82</v>
      </c>
    </row>
    <row r="451" spans="1:11" ht="14.4" customHeight="1" x14ac:dyDescent="0.3">
      <c r="A451" s="695" t="s">
        <v>544</v>
      </c>
      <c r="B451" s="696" t="s">
        <v>1919</v>
      </c>
      <c r="C451" s="699" t="s">
        <v>560</v>
      </c>
      <c r="D451" s="720" t="s">
        <v>1923</v>
      </c>
      <c r="E451" s="699" t="s">
        <v>3839</v>
      </c>
      <c r="F451" s="720" t="s">
        <v>3840</v>
      </c>
      <c r="G451" s="699" t="s">
        <v>3805</v>
      </c>
      <c r="H451" s="699" t="s">
        <v>3806</v>
      </c>
      <c r="I451" s="711">
        <v>350.9</v>
      </c>
      <c r="J451" s="711">
        <v>1</v>
      </c>
      <c r="K451" s="712">
        <v>350.9</v>
      </c>
    </row>
    <row r="452" spans="1:11" ht="14.4" customHeight="1" x14ac:dyDescent="0.3">
      <c r="A452" s="695" t="s">
        <v>544</v>
      </c>
      <c r="B452" s="696" t="s">
        <v>1919</v>
      </c>
      <c r="C452" s="699" t="s">
        <v>560</v>
      </c>
      <c r="D452" s="720" t="s">
        <v>1923</v>
      </c>
      <c r="E452" s="699" t="s">
        <v>3839</v>
      </c>
      <c r="F452" s="720" t="s">
        <v>3840</v>
      </c>
      <c r="G452" s="699" t="s">
        <v>3807</v>
      </c>
      <c r="H452" s="699" t="s">
        <v>3808</v>
      </c>
      <c r="I452" s="711">
        <v>1500.38</v>
      </c>
      <c r="J452" s="711">
        <v>4</v>
      </c>
      <c r="K452" s="712">
        <v>6001.5</v>
      </c>
    </row>
    <row r="453" spans="1:11" ht="14.4" customHeight="1" x14ac:dyDescent="0.3">
      <c r="A453" s="695" t="s">
        <v>544</v>
      </c>
      <c r="B453" s="696" t="s">
        <v>1919</v>
      </c>
      <c r="C453" s="699" t="s">
        <v>560</v>
      </c>
      <c r="D453" s="720" t="s">
        <v>1923</v>
      </c>
      <c r="E453" s="699" t="s">
        <v>3847</v>
      </c>
      <c r="F453" s="720" t="s">
        <v>3848</v>
      </c>
      <c r="G453" s="699" t="s">
        <v>3505</v>
      </c>
      <c r="H453" s="699" t="s">
        <v>3506</v>
      </c>
      <c r="I453" s="711">
        <v>319.91000000000003</v>
      </c>
      <c r="J453" s="711">
        <v>60</v>
      </c>
      <c r="K453" s="712">
        <v>19194.759999999998</v>
      </c>
    </row>
    <row r="454" spans="1:11" ht="14.4" customHeight="1" x14ac:dyDescent="0.3">
      <c r="A454" s="695" t="s">
        <v>544</v>
      </c>
      <c r="B454" s="696" t="s">
        <v>1919</v>
      </c>
      <c r="C454" s="699" t="s">
        <v>560</v>
      </c>
      <c r="D454" s="720" t="s">
        <v>1923</v>
      </c>
      <c r="E454" s="699" t="s">
        <v>3851</v>
      </c>
      <c r="F454" s="720" t="s">
        <v>3852</v>
      </c>
      <c r="G454" s="699" t="s">
        <v>3753</v>
      </c>
      <c r="H454" s="699" t="s">
        <v>3754</v>
      </c>
      <c r="I454" s="711">
        <v>8.1649999999999991</v>
      </c>
      <c r="J454" s="711">
        <v>2900</v>
      </c>
      <c r="K454" s="712">
        <v>23676</v>
      </c>
    </row>
    <row r="455" spans="1:11" ht="14.4" customHeight="1" x14ac:dyDescent="0.3">
      <c r="A455" s="695" t="s">
        <v>544</v>
      </c>
      <c r="B455" s="696" t="s">
        <v>1919</v>
      </c>
      <c r="C455" s="699" t="s">
        <v>560</v>
      </c>
      <c r="D455" s="720" t="s">
        <v>1923</v>
      </c>
      <c r="E455" s="699" t="s">
        <v>3851</v>
      </c>
      <c r="F455" s="720" t="s">
        <v>3852</v>
      </c>
      <c r="G455" s="699" t="s">
        <v>3755</v>
      </c>
      <c r="H455" s="699" t="s">
        <v>3756</v>
      </c>
      <c r="I455" s="711">
        <v>12.701666666666668</v>
      </c>
      <c r="J455" s="711">
        <v>270</v>
      </c>
      <c r="K455" s="712">
        <v>3429.5</v>
      </c>
    </row>
    <row r="456" spans="1:11" ht="14.4" customHeight="1" x14ac:dyDescent="0.3">
      <c r="A456" s="695" t="s">
        <v>544</v>
      </c>
      <c r="B456" s="696" t="s">
        <v>1919</v>
      </c>
      <c r="C456" s="699" t="s">
        <v>560</v>
      </c>
      <c r="D456" s="720" t="s">
        <v>1923</v>
      </c>
      <c r="E456" s="699" t="s">
        <v>3851</v>
      </c>
      <c r="F456" s="720" t="s">
        <v>3852</v>
      </c>
      <c r="G456" s="699" t="s">
        <v>3809</v>
      </c>
      <c r="H456" s="699" t="s">
        <v>3810</v>
      </c>
      <c r="I456" s="711">
        <v>362.73</v>
      </c>
      <c r="J456" s="711">
        <v>20</v>
      </c>
      <c r="K456" s="712">
        <v>7254.68</v>
      </c>
    </row>
    <row r="457" spans="1:11" ht="14.4" customHeight="1" x14ac:dyDescent="0.3">
      <c r="A457" s="695" t="s">
        <v>544</v>
      </c>
      <c r="B457" s="696" t="s">
        <v>1919</v>
      </c>
      <c r="C457" s="699" t="s">
        <v>560</v>
      </c>
      <c r="D457" s="720" t="s">
        <v>1923</v>
      </c>
      <c r="E457" s="699" t="s">
        <v>3853</v>
      </c>
      <c r="F457" s="720" t="s">
        <v>3854</v>
      </c>
      <c r="G457" s="699" t="s">
        <v>3811</v>
      </c>
      <c r="H457" s="699" t="s">
        <v>3812</v>
      </c>
      <c r="I457" s="711">
        <v>34.880000000000003</v>
      </c>
      <c r="J457" s="711">
        <v>324</v>
      </c>
      <c r="K457" s="712">
        <v>11301.02</v>
      </c>
    </row>
    <row r="458" spans="1:11" ht="14.4" customHeight="1" x14ac:dyDescent="0.3">
      <c r="A458" s="695" t="s">
        <v>544</v>
      </c>
      <c r="B458" s="696" t="s">
        <v>1919</v>
      </c>
      <c r="C458" s="699" t="s">
        <v>560</v>
      </c>
      <c r="D458" s="720" t="s">
        <v>1923</v>
      </c>
      <c r="E458" s="699" t="s">
        <v>3841</v>
      </c>
      <c r="F458" s="720" t="s">
        <v>3842</v>
      </c>
      <c r="G458" s="699" t="s">
        <v>3159</v>
      </c>
      <c r="H458" s="699" t="s">
        <v>3160</v>
      </c>
      <c r="I458" s="711">
        <v>180.44</v>
      </c>
      <c r="J458" s="711">
        <v>25</v>
      </c>
      <c r="K458" s="712">
        <v>4510.88</v>
      </c>
    </row>
    <row r="459" spans="1:11" ht="14.4" customHeight="1" x14ac:dyDescent="0.3">
      <c r="A459" s="695" t="s">
        <v>544</v>
      </c>
      <c r="B459" s="696" t="s">
        <v>1919</v>
      </c>
      <c r="C459" s="699" t="s">
        <v>560</v>
      </c>
      <c r="D459" s="720" t="s">
        <v>1923</v>
      </c>
      <c r="E459" s="699" t="s">
        <v>3841</v>
      </c>
      <c r="F459" s="720" t="s">
        <v>3842</v>
      </c>
      <c r="G459" s="699" t="s">
        <v>3539</v>
      </c>
      <c r="H459" s="699" t="s">
        <v>3540</v>
      </c>
      <c r="I459" s="711">
        <v>0.30499999999999999</v>
      </c>
      <c r="J459" s="711">
        <v>2500</v>
      </c>
      <c r="K459" s="712">
        <v>769</v>
      </c>
    </row>
    <row r="460" spans="1:11" ht="14.4" customHeight="1" x14ac:dyDescent="0.3">
      <c r="A460" s="695" t="s">
        <v>544</v>
      </c>
      <c r="B460" s="696" t="s">
        <v>1919</v>
      </c>
      <c r="C460" s="699" t="s">
        <v>560</v>
      </c>
      <c r="D460" s="720" t="s">
        <v>1923</v>
      </c>
      <c r="E460" s="699" t="s">
        <v>3841</v>
      </c>
      <c r="F460" s="720" t="s">
        <v>3842</v>
      </c>
      <c r="G460" s="699" t="s">
        <v>3541</v>
      </c>
      <c r="H460" s="699" t="s">
        <v>3542</v>
      </c>
      <c r="I460" s="711">
        <v>0.30199999999999999</v>
      </c>
      <c r="J460" s="711">
        <v>2400</v>
      </c>
      <c r="K460" s="712">
        <v>725</v>
      </c>
    </row>
    <row r="461" spans="1:11" ht="14.4" customHeight="1" x14ac:dyDescent="0.3">
      <c r="A461" s="695" t="s">
        <v>544</v>
      </c>
      <c r="B461" s="696" t="s">
        <v>1919</v>
      </c>
      <c r="C461" s="699" t="s">
        <v>560</v>
      </c>
      <c r="D461" s="720" t="s">
        <v>1923</v>
      </c>
      <c r="E461" s="699" t="s">
        <v>3841</v>
      </c>
      <c r="F461" s="720" t="s">
        <v>3842</v>
      </c>
      <c r="G461" s="699" t="s">
        <v>3757</v>
      </c>
      <c r="H461" s="699" t="s">
        <v>3758</v>
      </c>
      <c r="I461" s="711">
        <v>48.83</v>
      </c>
      <c r="J461" s="711">
        <v>25</v>
      </c>
      <c r="K461" s="712">
        <v>1220.68</v>
      </c>
    </row>
    <row r="462" spans="1:11" ht="14.4" customHeight="1" x14ac:dyDescent="0.3">
      <c r="A462" s="695" t="s">
        <v>544</v>
      </c>
      <c r="B462" s="696" t="s">
        <v>1919</v>
      </c>
      <c r="C462" s="699" t="s">
        <v>560</v>
      </c>
      <c r="D462" s="720" t="s">
        <v>1923</v>
      </c>
      <c r="E462" s="699" t="s">
        <v>3841</v>
      </c>
      <c r="F462" s="720" t="s">
        <v>3842</v>
      </c>
      <c r="G462" s="699" t="s">
        <v>3161</v>
      </c>
      <c r="H462" s="699" t="s">
        <v>3162</v>
      </c>
      <c r="I462" s="711">
        <v>0.30499999999999999</v>
      </c>
      <c r="J462" s="711">
        <v>7200</v>
      </c>
      <c r="K462" s="712">
        <v>2194</v>
      </c>
    </row>
    <row r="463" spans="1:11" ht="14.4" customHeight="1" x14ac:dyDescent="0.3">
      <c r="A463" s="695" t="s">
        <v>544</v>
      </c>
      <c r="B463" s="696" t="s">
        <v>1919</v>
      </c>
      <c r="C463" s="699" t="s">
        <v>560</v>
      </c>
      <c r="D463" s="720" t="s">
        <v>1923</v>
      </c>
      <c r="E463" s="699" t="s">
        <v>3841</v>
      </c>
      <c r="F463" s="720" t="s">
        <v>3842</v>
      </c>
      <c r="G463" s="699" t="s">
        <v>3759</v>
      </c>
      <c r="H463" s="699" t="s">
        <v>3760</v>
      </c>
      <c r="I463" s="711">
        <v>48.825000000000003</v>
      </c>
      <c r="J463" s="711">
        <v>50</v>
      </c>
      <c r="K463" s="712">
        <v>2441.4399999999996</v>
      </c>
    </row>
    <row r="464" spans="1:11" ht="14.4" customHeight="1" x14ac:dyDescent="0.3">
      <c r="A464" s="695" t="s">
        <v>544</v>
      </c>
      <c r="B464" s="696" t="s">
        <v>1919</v>
      </c>
      <c r="C464" s="699" t="s">
        <v>560</v>
      </c>
      <c r="D464" s="720" t="s">
        <v>1923</v>
      </c>
      <c r="E464" s="699" t="s">
        <v>3841</v>
      </c>
      <c r="F464" s="720" t="s">
        <v>3842</v>
      </c>
      <c r="G464" s="699" t="s">
        <v>3813</v>
      </c>
      <c r="H464" s="699" t="s">
        <v>3814</v>
      </c>
      <c r="I464" s="711">
        <v>31.74</v>
      </c>
      <c r="J464" s="711">
        <v>50</v>
      </c>
      <c r="K464" s="712">
        <v>1586.92</v>
      </c>
    </row>
    <row r="465" spans="1:11" ht="14.4" customHeight="1" x14ac:dyDescent="0.3">
      <c r="A465" s="695" t="s">
        <v>544</v>
      </c>
      <c r="B465" s="696" t="s">
        <v>1919</v>
      </c>
      <c r="C465" s="699" t="s">
        <v>560</v>
      </c>
      <c r="D465" s="720" t="s">
        <v>1923</v>
      </c>
      <c r="E465" s="699" t="s">
        <v>3841</v>
      </c>
      <c r="F465" s="720" t="s">
        <v>3842</v>
      </c>
      <c r="G465" s="699" t="s">
        <v>3767</v>
      </c>
      <c r="H465" s="699" t="s">
        <v>3768</v>
      </c>
      <c r="I465" s="711">
        <v>48.82</v>
      </c>
      <c r="J465" s="711">
        <v>25</v>
      </c>
      <c r="K465" s="712">
        <v>1220.5899999999999</v>
      </c>
    </row>
    <row r="466" spans="1:11" ht="14.4" customHeight="1" x14ac:dyDescent="0.3">
      <c r="A466" s="695" t="s">
        <v>544</v>
      </c>
      <c r="B466" s="696" t="s">
        <v>1919</v>
      </c>
      <c r="C466" s="699" t="s">
        <v>560</v>
      </c>
      <c r="D466" s="720" t="s">
        <v>1923</v>
      </c>
      <c r="E466" s="699" t="s">
        <v>3843</v>
      </c>
      <c r="F466" s="720" t="s">
        <v>3844</v>
      </c>
      <c r="G466" s="699" t="s">
        <v>3771</v>
      </c>
      <c r="H466" s="699" t="s">
        <v>3772</v>
      </c>
      <c r="I466" s="711">
        <v>1.22</v>
      </c>
      <c r="J466" s="711">
        <v>600</v>
      </c>
      <c r="K466" s="712">
        <v>731.7</v>
      </c>
    </row>
    <row r="467" spans="1:11" ht="14.4" customHeight="1" x14ac:dyDescent="0.3">
      <c r="A467" s="695" t="s">
        <v>544</v>
      </c>
      <c r="B467" s="696" t="s">
        <v>1919</v>
      </c>
      <c r="C467" s="699" t="s">
        <v>560</v>
      </c>
      <c r="D467" s="720" t="s">
        <v>1923</v>
      </c>
      <c r="E467" s="699" t="s">
        <v>3843</v>
      </c>
      <c r="F467" s="720" t="s">
        <v>3844</v>
      </c>
      <c r="G467" s="699" t="s">
        <v>3163</v>
      </c>
      <c r="H467" s="699" t="s">
        <v>3164</v>
      </c>
      <c r="I467" s="711">
        <v>0.77375000000000016</v>
      </c>
      <c r="J467" s="711">
        <v>8400</v>
      </c>
      <c r="K467" s="712">
        <v>6493</v>
      </c>
    </row>
    <row r="468" spans="1:11" ht="14.4" customHeight="1" x14ac:dyDescent="0.3">
      <c r="A468" s="695" t="s">
        <v>544</v>
      </c>
      <c r="B468" s="696" t="s">
        <v>1919</v>
      </c>
      <c r="C468" s="699" t="s">
        <v>560</v>
      </c>
      <c r="D468" s="720" t="s">
        <v>1923</v>
      </c>
      <c r="E468" s="699" t="s">
        <v>3843</v>
      </c>
      <c r="F468" s="720" t="s">
        <v>3844</v>
      </c>
      <c r="G468" s="699" t="s">
        <v>3165</v>
      </c>
      <c r="H468" s="699" t="s">
        <v>3166</v>
      </c>
      <c r="I468" s="711">
        <v>0.77500000000000013</v>
      </c>
      <c r="J468" s="711">
        <v>10400</v>
      </c>
      <c r="K468" s="712">
        <v>8060</v>
      </c>
    </row>
    <row r="469" spans="1:11" ht="14.4" customHeight="1" x14ac:dyDescent="0.3">
      <c r="A469" s="695" t="s">
        <v>544</v>
      </c>
      <c r="B469" s="696" t="s">
        <v>1919</v>
      </c>
      <c r="C469" s="699" t="s">
        <v>560</v>
      </c>
      <c r="D469" s="720" t="s">
        <v>1923</v>
      </c>
      <c r="E469" s="699" t="s">
        <v>3855</v>
      </c>
      <c r="F469" s="720" t="s">
        <v>3856</v>
      </c>
      <c r="G469" s="699" t="s">
        <v>3567</v>
      </c>
      <c r="H469" s="699" t="s">
        <v>3568</v>
      </c>
      <c r="I469" s="711">
        <v>152.46</v>
      </c>
      <c r="J469" s="711">
        <v>10</v>
      </c>
      <c r="K469" s="712">
        <v>1524.6000000000001</v>
      </c>
    </row>
    <row r="470" spans="1:11" ht="14.4" customHeight="1" x14ac:dyDescent="0.3">
      <c r="A470" s="695" t="s">
        <v>544</v>
      </c>
      <c r="B470" s="696" t="s">
        <v>1919</v>
      </c>
      <c r="C470" s="699" t="s">
        <v>563</v>
      </c>
      <c r="D470" s="720" t="s">
        <v>1924</v>
      </c>
      <c r="E470" s="699" t="s">
        <v>3837</v>
      </c>
      <c r="F470" s="720" t="s">
        <v>3838</v>
      </c>
      <c r="G470" s="699" t="s">
        <v>3139</v>
      </c>
      <c r="H470" s="699" t="s">
        <v>3140</v>
      </c>
      <c r="I470" s="711">
        <v>0.6</v>
      </c>
      <c r="J470" s="711">
        <v>300</v>
      </c>
      <c r="K470" s="712">
        <v>180</v>
      </c>
    </row>
    <row r="471" spans="1:11" ht="14.4" customHeight="1" x14ac:dyDescent="0.3">
      <c r="A471" s="695" t="s">
        <v>544</v>
      </c>
      <c r="B471" s="696" t="s">
        <v>1919</v>
      </c>
      <c r="C471" s="699" t="s">
        <v>563</v>
      </c>
      <c r="D471" s="720" t="s">
        <v>1924</v>
      </c>
      <c r="E471" s="699" t="s">
        <v>3839</v>
      </c>
      <c r="F471" s="720" t="s">
        <v>3840</v>
      </c>
      <c r="G471" s="699" t="s">
        <v>3143</v>
      </c>
      <c r="H471" s="699" t="s">
        <v>3144</v>
      </c>
      <c r="I471" s="711">
        <v>0.93333333333333346</v>
      </c>
      <c r="J471" s="711">
        <v>300</v>
      </c>
      <c r="K471" s="712">
        <v>280</v>
      </c>
    </row>
    <row r="472" spans="1:11" ht="14.4" customHeight="1" x14ac:dyDescent="0.3">
      <c r="A472" s="695" t="s">
        <v>544</v>
      </c>
      <c r="B472" s="696" t="s">
        <v>1919</v>
      </c>
      <c r="C472" s="699" t="s">
        <v>563</v>
      </c>
      <c r="D472" s="720" t="s">
        <v>1924</v>
      </c>
      <c r="E472" s="699" t="s">
        <v>3839</v>
      </c>
      <c r="F472" s="720" t="s">
        <v>3840</v>
      </c>
      <c r="G472" s="699" t="s">
        <v>3145</v>
      </c>
      <c r="H472" s="699" t="s">
        <v>3146</v>
      </c>
      <c r="I472" s="711">
        <v>1.4375</v>
      </c>
      <c r="J472" s="711">
        <v>1100</v>
      </c>
      <c r="K472" s="712">
        <v>1581</v>
      </c>
    </row>
    <row r="473" spans="1:11" ht="14.4" customHeight="1" x14ac:dyDescent="0.3">
      <c r="A473" s="695" t="s">
        <v>544</v>
      </c>
      <c r="B473" s="696" t="s">
        <v>1919</v>
      </c>
      <c r="C473" s="699" t="s">
        <v>563</v>
      </c>
      <c r="D473" s="720" t="s">
        <v>1924</v>
      </c>
      <c r="E473" s="699" t="s">
        <v>3839</v>
      </c>
      <c r="F473" s="720" t="s">
        <v>3840</v>
      </c>
      <c r="G473" s="699" t="s">
        <v>3147</v>
      </c>
      <c r="H473" s="699" t="s">
        <v>3148</v>
      </c>
      <c r="I473" s="711">
        <v>0.41499999999999998</v>
      </c>
      <c r="J473" s="711">
        <v>200</v>
      </c>
      <c r="K473" s="712">
        <v>83</v>
      </c>
    </row>
    <row r="474" spans="1:11" ht="14.4" customHeight="1" x14ac:dyDescent="0.3">
      <c r="A474" s="695" t="s">
        <v>544</v>
      </c>
      <c r="B474" s="696" t="s">
        <v>1919</v>
      </c>
      <c r="C474" s="699" t="s">
        <v>563</v>
      </c>
      <c r="D474" s="720" t="s">
        <v>1924</v>
      </c>
      <c r="E474" s="699" t="s">
        <v>3839</v>
      </c>
      <c r="F474" s="720" t="s">
        <v>3840</v>
      </c>
      <c r="G474" s="699" t="s">
        <v>3149</v>
      </c>
      <c r="H474" s="699" t="s">
        <v>3150</v>
      </c>
      <c r="I474" s="711">
        <v>0.57999999999999996</v>
      </c>
      <c r="J474" s="711">
        <v>400</v>
      </c>
      <c r="K474" s="712">
        <v>232</v>
      </c>
    </row>
    <row r="475" spans="1:11" ht="14.4" customHeight="1" x14ac:dyDescent="0.3">
      <c r="A475" s="695" t="s">
        <v>544</v>
      </c>
      <c r="B475" s="696" t="s">
        <v>1919</v>
      </c>
      <c r="C475" s="699" t="s">
        <v>563</v>
      </c>
      <c r="D475" s="720" t="s">
        <v>1924</v>
      </c>
      <c r="E475" s="699" t="s">
        <v>3839</v>
      </c>
      <c r="F475" s="720" t="s">
        <v>3840</v>
      </c>
      <c r="G475" s="699" t="s">
        <v>3625</v>
      </c>
      <c r="H475" s="699" t="s">
        <v>3626</v>
      </c>
      <c r="I475" s="711">
        <v>16.152000000000001</v>
      </c>
      <c r="J475" s="711">
        <v>220</v>
      </c>
      <c r="K475" s="712">
        <v>3607.8</v>
      </c>
    </row>
    <row r="476" spans="1:11" ht="14.4" customHeight="1" x14ac:dyDescent="0.3">
      <c r="A476" s="695" t="s">
        <v>544</v>
      </c>
      <c r="B476" s="696" t="s">
        <v>1919</v>
      </c>
      <c r="C476" s="699" t="s">
        <v>563</v>
      </c>
      <c r="D476" s="720" t="s">
        <v>1924</v>
      </c>
      <c r="E476" s="699" t="s">
        <v>3839</v>
      </c>
      <c r="F476" s="720" t="s">
        <v>3840</v>
      </c>
      <c r="G476" s="699" t="s">
        <v>3151</v>
      </c>
      <c r="H476" s="699" t="s">
        <v>3152</v>
      </c>
      <c r="I476" s="711">
        <v>1.5875000000000001</v>
      </c>
      <c r="J476" s="711">
        <v>450</v>
      </c>
      <c r="K476" s="712">
        <v>716.5</v>
      </c>
    </row>
    <row r="477" spans="1:11" ht="14.4" customHeight="1" x14ac:dyDescent="0.3">
      <c r="A477" s="695" t="s">
        <v>544</v>
      </c>
      <c r="B477" s="696" t="s">
        <v>1919</v>
      </c>
      <c r="C477" s="699" t="s">
        <v>563</v>
      </c>
      <c r="D477" s="720" t="s">
        <v>1924</v>
      </c>
      <c r="E477" s="699" t="s">
        <v>3839</v>
      </c>
      <c r="F477" s="720" t="s">
        <v>3840</v>
      </c>
      <c r="G477" s="699" t="s">
        <v>3815</v>
      </c>
      <c r="H477" s="699" t="s">
        <v>3816</v>
      </c>
      <c r="I477" s="711">
        <v>149.6</v>
      </c>
      <c r="J477" s="711">
        <v>1</v>
      </c>
      <c r="K477" s="712">
        <v>149.6</v>
      </c>
    </row>
    <row r="478" spans="1:11" ht="14.4" customHeight="1" x14ac:dyDescent="0.3">
      <c r="A478" s="695" t="s">
        <v>544</v>
      </c>
      <c r="B478" s="696" t="s">
        <v>1919</v>
      </c>
      <c r="C478" s="699" t="s">
        <v>563</v>
      </c>
      <c r="D478" s="720" t="s">
        <v>1924</v>
      </c>
      <c r="E478" s="699" t="s">
        <v>3839</v>
      </c>
      <c r="F478" s="720" t="s">
        <v>3840</v>
      </c>
      <c r="G478" s="699" t="s">
        <v>3153</v>
      </c>
      <c r="H478" s="699" t="s">
        <v>3154</v>
      </c>
      <c r="I478" s="711">
        <v>5.13</v>
      </c>
      <c r="J478" s="711">
        <v>460</v>
      </c>
      <c r="K478" s="712">
        <v>2359.7999999999997</v>
      </c>
    </row>
    <row r="479" spans="1:11" ht="14.4" customHeight="1" x14ac:dyDescent="0.3">
      <c r="A479" s="695" t="s">
        <v>544</v>
      </c>
      <c r="B479" s="696" t="s">
        <v>1919</v>
      </c>
      <c r="C479" s="699" t="s">
        <v>563</v>
      </c>
      <c r="D479" s="720" t="s">
        <v>1924</v>
      </c>
      <c r="E479" s="699" t="s">
        <v>3839</v>
      </c>
      <c r="F479" s="720" t="s">
        <v>3840</v>
      </c>
      <c r="G479" s="699" t="s">
        <v>3345</v>
      </c>
      <c r="H479" s="699" t="s">
        <v>3346</v>
      </c>
      <c r="I479" s="711">
        <v>7.95</v>
      </c>
      <c r="J479" s="711">
        <v>400</v>
      </c>
      <c r="K479" s="712">
        <v>3180</v>
      </c>
    </row>
    <row r="480" spans="1:11" ht="14.4" customHeight="1" x14ac:dyDescent="0.3">
      <c r="A480" s="695" t="s">
        <v>544</v>
      </c>
      <c r="B480" s="696" t="s">
        <v>1919</v>
      </c>
      <c r="C480" s="699" t="s">
        <v>563</v>
      </c>
      <c r="D480" s="720" t="s">
        <v>1924</v>
      </c>
      <c r="E480" s="699" t="s">
        <v>3839</v>
      </c>
      <c r="F480" s="720" t="s">
        <v>3840</v>
      </c>
      <c r="G480" s="699" t="s">
        <v>3157</v>
      </c>
      <c r="H480" s="699" t="s">
        <v>3158</v>
      </c>
      <c r="I480" s="711">
        <v>12.105</v>
      </c>
      <c r="J480" s="711">
        <v>9</v>
      </c>
      <c r="K480" s="712">
        <v>108.94</v>
      </c>
    </row>
    <row r="481" spans="1:11" ht="14.4" customHeight="1" x14ac:dyDescent="0.3">
      <c r="A481" s="695" t="s">
        <v>544</v>
      </c>
      <c r="B481" s="696" t="s">
        <v>1919</v>
      </c>
      <c r="C481" s="699" t="s">
        <v>563</v>
      </c>
      <c r="D481" s="720" t="s">
        <v>1924</v>
      </c>
      <c r="E481" s="699" t="s">
        <v>3839</v>
      </c>
      <c r="F481" s="720" t="s">
        <v>3840</v>
      </c>
      <c r="G481" s="699" t="s">
        <v>3389</v>
      </c>
      <c r="H481" s="699" t="s">
        <v>3390</v>
      </c>
      <c r="I481" s="711">
        <v>1.5550000000000002</v>
      </c>
      <c r="J481" s="711">
        <v>600</v>
      </c>
      <c r="K481" s="712">
        <v>933</v>
      </c>
    </row>
    <row r="482" spans="1:11" ht="14.4" customHeight="1" x14ac:dyDescent="0.3">
      <c r="A482" s="695" t="s">
        <v>544</v>
      </c>
      <c r="B482" s="696" t="s">
        <v>1919</v>
      </c>
      <c r="C482" s="699" t="s">
        <v>563</v>
      </c>
      <c r="D482" s="720" t="s">
        <v>1924</v>
      </c>
      <c r="E482" s="699" t="s">
        <v>3839</v>
      </c>
      <c r="F482" s="720" t="s">
        <v>3840</v>
      </c>
      <c r="G482" s="699" t="s">
        <v>3405</v>
      </c>
      <c r="H482" s="699" t="s">
        <v>3406</v>
      </c>
      <c r="I482" s="711">
        <v>0.47499999999999998</v>
      </c>
      <c r="J482" s="711">
        <v>400</v>
      </c>
      <c r="K482" s="712">
        <v>190</v>
      </c>
    </row>
    <row r="483" spans="1:11" ht="14.4" customHeight="1" x14ac:dyDescent="0.3">
      <c r="A483" s="695" t="s">
        <v>544</v>
      </c>
      <c r="B483" s="696" t="s">
        <v>1919</v>
      </c>
      <c r="C483" s="699" t="s">
        <v>563</v>
      </c>
      <c r="D483" s="720" t="s">
        <v>1924</v>
      </c>
      <c r="E483" s="699" t="s">
        <v>3839</v>
      </c>
      <c r="F483" s="720" t="s">
        <v>3840</v>
      </c>
      <c r="G483" s="699" t="s">
        <v>3817</v>
      </c>
      <c r="H483" s="699" t="s">
        <v>3818</v>
      </c>
      <c r="I483" s="711">
        <v>9.1999999999999993</v>
      </c>
      <c r="J483" s="711">
        <v>200</v>
      </c>
      <c r="K483" s="712">
        <v>1840</v>
      </c>
    </row>
    <row r="484" spans="1:11" ht="14.4" customHeight="1" x14ac:dyDescent="0.3">
      <c r="A484" s="695" t="s">
        <v>544</v>
      </c>
      <c r="B484" s="696" t="s">
        <v>1919</v>
      </c>
      <c r="C484" s="699" t="s">
        <v>563</v>
      </c>
      <c r="D484" s="720" t="s">
        <v>1924</v>
      </c>
      <c r="E484" s="699" t="s">
        <v>3839</v>
      </c>
      <c r="F484" s="720" t="s">
        <v>3840</v>
      </c>
      <c r="G484" s="699" t="s">
        <v>3819</v>
      </c>
      <c r="H484" s="699" t="s">
        <v>3820</v>
      </c>
      <c r="I484" s="711">
        <v>172.5</v>
      </c>
      <c r="J484" s="711">
        <v>1</v>
      </c>
      <c r="K484" s="712">
        <v>172.5</v>
      </c>
    </row>
    <row r="485" spans="1:11" ht="14.4" customHeight="1" x14ac:dyDescent="0.3">
      <c r="A485" s="695" t="s">
        <v>544</v>
      </c>
      <c r="B485" s="696" t="s">
        <v>1919</v>
      </c>
      <c r="C485" s="699" t="s">
        <v>563</v>
      </c>
      <c r="D485" s="720" t="s">
        <v>1924</v>
      </c>
      <c r="E485" s="699" t="s">
        <v>3839</v>
      </c>
      <c r="F485" s="720" t="s">
        <v>3840</v>
      </c>
      <c r="G485" s="699" t="s">
        <v>3469</v>
      </c>
      <c r="H485" s="699" t="s">
        <v>3470</v>
      </c>
      <c r="I485" s="711">
        <v>8.4700000000000006</v>
      </c>
      <c r="J485" s="711">
        <v>100</v>
      </c>
      <c r="K485" s="712">
        <v>847</v>
      </c>
    </row>
    <row r="486" spans="1:11" ht="14.4" customHeight="1" x14ac:dyDescent="0.3">
      <c r="A486" s="695" t="s">
        <v>544</v>
      </c>
      <c r="B486" s="696" t="s">
        <v>1919</v>
      </c>
      <c r="C486" s="699" t="s">
        <v>563</v>
      </c>
      <c r="D486" s="720" t="s">
        <v>1924</v>
      </c>
      <c r="E486" s="699" t="s">
        <v>3841</v>
      </c>
      <c r="F486" s="720" t="s">
        <v>3842</v>
      </c>
      <c r="G486" s="699" t="s">
        <v>3539</v>
      </c>
      <c r="H486" s="699" t="s">
        <v>3540</v>
      </c>
      <c r="I486" s="711">
        <v>0.31</v>
      </c>
      <c r="J486" s="711">
        <v>100</v>
      </c>
      <c r="K486" s="712">
        <v>31</v>
      </c>
    </row>
    <row r="487" spans="1:11" ht="14.4" customHeight="1" x14ac:dyDescent="0.3">
      <c r="A487" s="695" t="s">
        <v>544</v>
      </c>
      <c r="B487" s="696" t="s">
        <v>1919</v>
      </c>
      <c r="C487" s="699" t="s">
        <v>563</v>
      </c>
      <c r="D487" s="720" t="s">
        <v>1924</v>
      </c>
      <c r="E487" s="699" t="s">
        <v>3841</v>
      </c>
      <c r="F487" s="720" t="s">
        <v>3842</v>
      </c>
      <c r="G487" s="699" t="s">
        <v>3161</v>
      </c>
      <c r="H487" s="699" t="s">
        <v>3162</v>
      </c>
      <c r="I487" s="711">
        <v>0.30499999999999999</v>
      </c>
      <c r="J487" s="711">
        <v>400</v>
      </c>
      <c r="K487" s="712">
        <v>122</v>
      </c>
    </row>
    <row r="488" spans="1:11" ht="14.4" customHeight="1" x14ac:dyDescent="0.3">
      <c r="A488" s="695" t="s">
        <v>544</v>
      </c>
      <c r="B488" s="696" t="s">
        <v>1919</v>
      </c>
      <c r="C488" s="699" t="s">
        <v>563</v>
      </c>
      <c r="D488" s="720" t="s">
        <v>1924</v>
      </c>
      <c r="E488" s="699" t="s">
        <v>3843</v>
      </c>
      <c r="F488" s="720" t="s">
        <v>3844</v>
      </c>
      <c r="G488" s="699" t="s">
        <v>3163</v>
      </c>
      <c r="H488" s="699" t="s">
        <v>3164</v>
      </c>
      <c r="I488" s="711">
        <v>0.77750000000000008</v>
      </c>
      <c r="J488" s="711">
        <v>3300</v>
      </c>
      <c r="K488" s="712">
        <v>2565</v>
      </c>
    </row>
    <row r="489" spans="1:11" ht="14.4" customHeight="1" x14ac:dyDescent="0.3">
      <c r="A489" s="695" t="s">
        <v>544</v>
      </c>
      <c r="B489" s="696" t="s">
        <v>1919</v>
      </c>
      <c r="C489" s="699" t="s">
        <v>563</v>
      </c>
      <c r="D489" s="720" t="s">
        <v>1924</v>
      </c>
      <c r="E489" s="699" t="s">
        <v>3843</v>
      </c>
      <c r="F489" s="720" t="s">
        <v>3844</v>
      </c>
      <c r="G489" s="699" t="s">
        <v>3165</v>
      </c>
      <c r="H489" s="699" t="s">
        <v>3166</v>
      </c>
      <c r="I489" s="711">
        <v>0.77500000000000013</v>
      </c>
      <c r="J489" s="711">
        <v>2000</v>
      </c>
      <c r="K489" s="712">
        <v>1550</v>
      </c>
    </row>
    <row r="490" spans="1:11" ht="14.4" customHeight="1" x14ac:dyDescent="0.3">
      <c r="A490" s="695" t="s">
        <v>544</v>
      </c>
      <c r="B490" s="696" t="s">
        <v>1919</v>
      </c>
      <c r="C490" s="699" t="s">
        <v>566</v>
      </c>
      <c r="D490" s="720" t="s">
        <v>1925</v>
      </c>
      <c r="E490" s="699" t="s">
        <v>3837</v>
      </c>
      <c r="F490" s="720" t="s">
        <v>3838</v>
      </c>
      <c r="G490" s="699" t="s">
        <v>3199</v>
      </c>
      <c r="H490" s="699" t="s">
        <v>3200</v>
      </c>
      <c r="I490" s="711">
        <v>1.38</v>
      </c>
      <c r="J490" s="711">
        <v>50</v>
      </c>
      <c r="K490" s="712">
        <v>69</v>
      </c>
    </row>
    <row r="491" spans="1:11" ht="14.4" customHeight="1" x14ac:dyDescent="0.3">
      <c r="A491" s="695" t="s">
        <v>544</v>
      </c>
      <c r="B491" s="696" t="s">
        <v>1919</v>
      </c>
      <c r="C491" s="699" t="s">
        <v>566</v>
      </c>
      <c r="D491" s="720" t="s">
        <v>1925</v>
      </c>
      <c r="E491" s="699" t="s">
        <v>3837</v>
      </c>
      <c r="F491" s="720" t="s">
        <v>3838</v>
      </c>
      <c r="G491" s="699" t="s">
        <v>3599</v>
      </c>
      <c r="H491" s="699" t="s">
        <v>3600</v>
      </c>
      <c r="I491" s="711">
        <v>41.515000000000001</v>
      </c>
      <c r="J491" s="711">
        <v>60</v>
      </c>
      <c r="K491" s="712">
        <v>2491.4899999999998</v>
      </c>
    </row>
    <row r="492" spans="1:11" ht="14.4" customHeight="1" x14ac:dyDescent="0.3">
      <c r="A492" s="695" t="s">
        <v>544</v>
      </c>
      <c r="B492" s="696" t="s">
        <v>1919</v>
      </c>
      <c r="C492" s="699" t="s">
        <v>566</v>
      </c>
      <c r="D492" s="720" t="s">
        <v>1925</v>
      </c>
      <c r="E492" s="699" t="s">
        <v>3837</v>
      </c>
      <c r="F492" s="720" t="s">
        <v>3838</v>
      </c>
      <c r="G492" s="699" t="s">
        <v>3139</v>
      </c>
      <c r="H492" s="699" t="s">
        <v>3140</v>
      </c>
      <c r="I492" s="711">
        <v>0.59</v>
      </c>
      <c r="J492" s="711">
        <v>50</v>
      </c>
      <c r="K492" s="712">
        <v>29.5</v>
      </c>
    </row>
    <row r="493" spans="1:11" ht="14.4" customHeight="1" x14ac:dyDescent="0.3">
      <c r="A493" s="695" t="s">
        <v>544</v>
      </c>
      <c r="B493" s="696" t="s">
        <v>1919</v>
      </c>
      <c r="C493" s="699" t="s">
        <v>566</v>
      </c>
      <c r="D493" s="720" t="s">
        <v>1925</v>
      </c>
      <c r="E493" s="699" t="s">
        <v>3837</v>
      </c>
      <c r="F493" s="720" t="s">
        <v>3838</v>
      </c>
      <c r="G493" s="699" t="s">
        <v>3605</v>
      </c>
      <c r="H493" s="699" t="s">
        <v>3606</v>
      </c>
      <c r="I493" s="711">
        <v>26.16</v>
      </c>
      <c r="J493" s="711">
        <v>1</v>
      </c>
      <c r="K493" s="712">
        <v>26.16</v>
      </c>
    </row>
    <row r="494" spans="1:11" ht="14.4" customHeight="1" x14ac:dyDescent="0.3">
      <c r="A494" s="695" t="s">
        <v>544</v>
      </c>
      <c r="B494" s="696" t="s">
        <v>1919</v>
      </c>
      <c r="C494" s="699" t="s">
        <v>566</v>
      </c>
      <c r="D494" s="720" t="s">
        <v>1925</v>
      </c>
      <c r="E494" s="699" t="s">
        <v>3837</v>
      </c>
      <c r="F494" s="720" t="s">
        <v>3838</v>
      </c>
      <c r="G494" s="699" t="s">
        <v>3821</v>
      </c>
      <c r="H494" s="699" t="s">
        <v>3822</v>
      </c>
      <c r="I494" s="711">
        <v>8.02</v>
      </c>
      <c r="J494" s="711">
        <v>50</v>
      </c>
      <c r="K494" s="712">
        <v>401</v>
      </c>
    </row>
    <row r="495" spans="1:11" ht="14.4" customHeight="1" x14ac:dyDescent="0.3">
      <c r="A495" s="695" t="s">
        <v>544</v>
      </c>
      <c r="B495" s="696" t="s">
        <v>1919</v>
      </c>
      <c r="C495" s="699" t="s">
        <v>566</v>
      </c>
      <c r="D495" s="720" t="s">
        <v>1925</v>
      </c>
      <c r="E495" s="699" t="s">
        <v>3837</v>
      </c>
      <c r="F495" s="720" t="s">
        <v>3838</v>
      </c>
      <c r="G495" s="699" t="s">
        <v>3609</v>
      </c>
      <c r="H495" s="699" t="s">
        <v>3610</v>
      </c>
      <c r="I495" s="711">
        <v>26.37</v>
      </c>
      <c r="J495" s="711">
        <v>12</v>
      </c>
      <c r="K495" s="712">
        <v>316.44</v>
      </c>
    </row>
    <row r="496" spans="1:11" ht="14.4" customHeight="1" x14ac:dyDescent="0.3">
      <c r="A496" s="695" t="s">
        <v>544</v>
      </c>
      <c r="B496" s="696" t="s">
        <v>1919</v>
      </c>
      <c r="C496" s="699" t="s">
        <v>566</v>
      </c>
      <c r="D496" s="720" t="s">
        <v>1925</v>
      </c>
      <c r="E496" s="699" t="s">
        <v>3837</v>
      </c>
      <c r="F496" s="720" t="s">
        <v>3838</v>
      </c>
      <c r="G496" s="699" t="s">
        <v>3233</v>
      </c>
      <c r="H496" s="699" t="s">
        <v>3234</v>
      </c>
      <c r="I496" s="711">
        <v>7.49</v>
      </c>
      <c r="J496" s="711">
        <v>5</v>
      </c>
      <c r="K496" s="712">
        <v>37.450000000000003</v>
      </c>
    </row>
    <row r="497" spans="1:11" ht="14.4" customHeight="1" x14ac:dyDescent="0.3">
      <c r="A497" s="695" t="s">
        <v>544</v>
      </c>
      <c r="B497" s="696" t="s">
        <v>1919</v>
      </c>
      <c r="C497" s="699" t="s">
        <v>566</v>
      </c>
      <c r="D497" s="720" t="s">
        <v>1925</v>
      </c>
      <c r="E497" s="699" t="s">
        <v>3837</v>
      </c>
      <c r="F497" s="720" t="s">
        <v>3838</v>
      </c>
      <c r="G497" s="699" t="s">
        <v>3235</v>
      </c>
      <c r="H497" s="699" t="s">
        <v>3236</v>
      </c>
      <c r="I497" s="711">
        <v>0.86</v>
      </c>
      <c r="J497" s="711">
        <v>200</v>
      </c>
      <c r="K497" s="712">
        <v>172</v>
      </c>
    </row>
    <row r="498" spans="1:11" ht="14.4" customHeight="1" x14ac:dyDescent="0.3">
      <c r="A498" s="695" t="s">
        <v>544</v>
      </c>
      <c r="B498" s="696" t="s">
        <v>1919</v>
      </c>
      <c r="C498" s="699" t="s">
        <v>566</v>
      </c>
      <c r="D498" s="720" t="s">
        <v>1925</v>
      </c>
      <c r="E498" s="699" t="s">
        <v>3837</v>
      </c>
      <c r="F498" s="720" t="s">
        <v>3838</v>
      </c>
      <c r="G498" s="699" t="s">
        <v>3237</v>
      </c>
      <c r="H498" s="699" t="s">
        <v>3238</v>
      </c>
      <c r="I498" s="711">
        <v>1.52</v>
      </c>
      <c r="J498" s="711">
        <v>50</v>
      </c>
      <c r="K498" s="712">
        <v>76</v>
      </c>
    </row>
    <row r="499" spans="1:11" ht="14.4" customHeight="1" x14ac:dyDescent="0.3">
      <c r="A499" s="695" t="s">
        <v>544</v>
      </c>
      <c r="B499" s="696" t="s">
        <v>1919</v>
      </c>
      <c r="C499" s="699" t="s">
        <v>566</v>
      </c>
      <c r="D499" s="720" t="s">
        <v>1925</v>
      </c>
      <c r="E499" s="699" t="s">
        <v>3839</v>
      </c>
      <c r="F499" s="720" t="s">
        <v>3840</v>
      </c>
      <c r="G499" s="699" t="s">
        <v>3271</v>
      </c>
      <c r="H499" s="699" t="s">
        <v>3272</v>
      </c>
      <c r="I499" s="711">
        <v>11.145</v>
      </c>
      <c r="J499" s="711">
        <v>50</v>
      </c>
      <c r="K499" s="712">
        <v>557.20000000000005</v>
      </c>
    </row>
    <row r="500" spans="1:11" ht="14.4" customHeight="1" x14ac:dyDescent="0.3">
      <c r="A500" s="695" t="s">
        <v>544</v>
      </c>
      <c r="B500" s="696" t="s">
        <v>1919</v>
      </c>
      <c r="C500" s="699" t="s">
        <v>566</v>
      </c>
      <c r="D500" s="720" t="s">
        <v>1925</v>
      </c>
      <c r="E500" s="699" t="s">
        <v>3839</v>
      </c>
      <c r="F500" s="720" t="s">
        <v>3840</v>
      </c>
      <c r="G500" s="699" t="s">
        <v>3823</v>
      </c>
      <c r="H500" s="699" t="s">
        <v>3824</v>
      </c>
      <c r="I500" s="711">
        <v>30.13</v>
      </c>
      <c r="J500" s="711">
        <v>30</v>
      </c>
      <c r="K500" s="712">
        <v>903.9</v>
      </c>
    </row>
    <row r="501" spans="1:11" ht="14.4" customHeight="1" x14ac:dyDescent="0.3">
      <c r="A501" s="695" t="s">
        <v>544</v>
      </c>
      <c r="B501" s="696" t="s">
        <v>1919</v>
      </c>
      <c r="C501" s="699" t="s">
        <v>566</v>
      </c>
      <c r="D501" s="720" t="s">
        <v>1925</v>
      </c>
      <c r="E501" s="699" t="s">
        <v>3839</v>
      </c>
      <c r="F501" s="720" t="s">
        <v>3840</v>
      </c>
      <c r="G501" s="699" t="s">
        <v>3143</v>
      </c>
      <c r="H501" s="699" t="s">
        <v>3144</v>
      </c>
      <c r="I501" s="711">
        <v>0.93666666666666665</v>
      </c>
      <c r="J501" s="711">
        <v>700</v>
      </c>
      <c r="K501" s="712">
        <v>655</v>
      </c>
    </row>
    <row r="502" spans="1:11" ht="14.4" customHeight="1" x14ac:dyDescent="0.3">
      <c r="A502" s="695" t="s">
        <v>544</v>
      </c>
      <c r="B502" s="696" t="s">
        <v>1919</v>
      </c>
      <c r="C502" s="699" t="s">
        <v>566</v>
      </c>
      <c r="D502" s="720" t="s">
        <v>1925</v>
      </c>
      <c r="E502" s="699" t="s">
        <v>3839</v>
      </c>
      <c r="F502" s="720" t="s">
        <v>3840</v>
      </c>
      <c r="G502" s="699" t="s">
        <v>3145</v>
      </c>
      <c r="H502" s="699" t="s">
        <v>3146</v>
      </c>
      <c r="I502" s="711">
        <v>1.4333333333333333</v>
      </c>
      <c r="J502" s="711">
        <v>600</v>
      </c>
      <c r="K502" s="712">
        <v>860</v>
      </c>
    </row>
    <row r="503" spans="1:11" ht="14.4" customHeight="1" x14ac:dyDescent="0.3">
      <c r="A503" s="695" t="s">
        <v>544</v>
      </c>
      <c r="B503" s="696" t="s">
        <v>1919</v>
      </c>
      <c r="C503" s="699" t="s">
        <v>566</v>
      </c>
      <c r="D503" s="720" t="s">
        <v>1925</v>
      </c>
      <c r="E503" s="699" t="s">
        <v>3839</v>
      </c>
      <c r="F503" s="720" t="s">
        <v>3840</v>
      </c>
      <c r="G503" s="699" t="s">
        <v>3147</v>
      </c>
      <c r="H503" s="699" t="s">
        <v>3148</v>
      </c>
      <c r="I503" s="711">
        <v>0.42</v>
      </c>
      <c r="J503" s="711">
        <v>200</v>
      </c>
      <c r="K503" s="712">
        <v>84</v>
      </c>
    </row>
    <row r="504" spans="1:11" ht="14.4" customHeight="1" x14ac:dyDescent="0.3">
      <c r="A504" s="695" t="s">
        <v>544</v>
      </c>
      <c r="B504" s="696" t="s">
        <v>1919</v>
      </c>
      <c r="C504" s="699" t="s">
        <v>566</v>
      </c>
      <c r="D504" s="720" t="s">
        <v>1925</v>
      </c>
      <c r="E504" s="699" t="s">
        <v>3839</v>
      </c>
      <c r="F504" s="720" t="s">
        <v>3840</v>
      </c>
      <c r="G504" s="699" t="s">
        <v>3149</v>
      </c>
      <c r="H504" s="699" t="s">
        <v>3150</v>
      </c>
      <c r="I504" s="711">
        <v>0.57333333333333325</v>
      </c>
      <c r="J504" s="711">
        <v>500</v>
      </c>
      <c r="K504" s="712">
        <v>286</v>
      </c>
    </row>
    <row r="505" spans="1:11" ht="14.4" customHeight="1" x14ac:dyDescent="0.3">
      <c r="A505" s="695" t="s">
        <v>544</v>
      </c>
      <c r="B505" s="696" t="s">
        <v>1919</v>
      </c>
      <c r="C505" s="699" t="s">
        <v>566</v>
      </c>
      <c r="D505" s="720" t="s">
        <v>1925</v>
      </c>
      <c r="E505" s="699" t="s">
        <v>3839</v>
      </c>
      <c r="F505" s="720" t="s">
        <v>3840</v>
      </c>
      <c r="G505" s="699" t="s">
        <v>3615</v>
      </c>
      <c r="H505" s="699" t="s">
        <v>3616</v>
      </c>
      <c r="I505" s="711">
        <v>70.180000000000007</v>
      </c>
      <c r="J505" s="711">
        <v>20</v>
      </c>
      <c r="K505" s="712">
        <v>1403.6</v>
      </c>
    </row>
    <row r="506" spans="1:11" ht="14.4" customHeight="1" x14ac:dyDescent="0.3">
      <c r="A506" s="695" t="s">
        <v>544</v>
      </c>
      <c r="B506" s="696" t="s">
        <v>1919</v>
      </c>
      <c r="C506" s="699" t="s">
        <v>566</v>
      </c>
      <c r="D506" s="720" t="s">
        <v>1925</v>
      </c>
      <c r="E506" s="699" t="s">
        <v>3839</v>
      </c>
      <c r="F506" s="720" t="s">
        <v>3840</v>
      </c>
      <c r="G506" s="699" t="s">
        <v>3623</v>
      </c>
      <c r="H506" s="699" t="s">
        <v>3624</v>
      </c>
      <c r="I506" s="711">
        <v>139.99</v>
      </c>
      <c r="J506" s="711">
        <v>20</v>
      </c>
      <c r="K506" s="712">
        <v>2799.79</v>
      </c>
    </row>
    <row r="507" spans="1:11" ht="14.4" customHeight="1" x14ac:dyDescent="0.3">
      <c r="A507" s="695" t="s">
        <v>544</v>
      </c>
      <c r="B507" s="696" t="s">
        <v>1919</v>
      </c>
      <c r="C507" s="699" t="s">
        <v>566</v>
      </c>
      <c r="D507" s="720" t="s">
        <v>1925</v>
      </c>
      <c r="E507" s="699" t="s">
        <v>3839</v>
      </c>
      <c r="F507" s="720" t="s">
        <v>3840</v>
      </c>
      <c r="G507" s="699" t="s">
        <v>3825</v>
      </c>
      <c r="H507" s="699" t="s">
        <v>3826</v>
      </c>
      <c r="I507" s="711">
        <v>149.99</v>
      </c>
      <c r="J507" s="711">
        <v>10</v>
      </c>
      <c r="K507" s="712">
        <v>1499.94</v>
      </c>
    </row>
    <row r="508" spans="1:11" ht="14.4" customHeight="1" x14ac:dyDescent="0.3">
      <c r="A508" s="695" t="s">
        <v>544</v>
      </c>
      <c r="B508" s="696" t="s">
        <v>1919</v>
      </c>
      <c r="C508" s="699" t="s">
        <v>566</v>
      </c>
      <c r="D508" s="720" t="s">
        <v>1925</v>
      </c>
      <c r="E508" s="699" t="s">
        <v>3839</v>
      </c>
      <c r="F508" s="720" t="s">
        <v>3840</v>
      </c>
      <c r="G508" s="699" t="s">
        <v>3827</v>
      </c>
      <c r="H508" s="699" t="s">
        <v>3828</v>
      </c>
      <c r="I508" s="711">
        <v>28.32</v>
      </c>
      <c r="J508" s="711">
        <v>50</v>
      </c>
      <c r="K508" s="712">
        <v>1416</v>
      </c>
    </row>
    <row r="509" spans="1:11" ht="14.4" customHeight="1" x14ac:dyDescent="0.3">
      <c r="A509" s="695" t="s">
        <v>544</v>
      </c>
      <c r="B509" s="696" t="s">
        <v>1919</v>
      </c>
      <c r="C509" s="699" t="s">
        <v>566</v>
      </c>
      <c r="D509" s="720" t="s">
        <v>1925</v>
      </c>
      <c r="E509" s="699" t="s">
        <v>3839</v>
      </c>
      <c r="F509" s="720" t="s">
        <v>3840</v>
      </c>
      <c r="G509" s="699" t="s">
        <v>3829</v>
      </c>
      <c r="H509" s="699" t="s">
        <v>3830</v>
      </c>
      <c r="I509" s="711">
        <v>43.39</v>
      </c>
      <c r="J509" s="711">
        <v>10</v>
      </c>
      <c r="K509" s="712">
        <v>433.9</v>
      </c>
    </row>
    <row r="510" spans="1:11" ht="14.4" customHeight="1" x14ac:dyDescent="0.3">
      <c r="A510" s="695" t="s">
        <v>544</v>
      </c>
      <c r="B510" s="696" t="s">
        <v>1919</v>
      </c>
      <c r="C510" s="699" t="s">
        <v>566</v>
      </c>
      <c r="D510" s="720" t="s">
        <v>1925</v>
      </c>
      <c r="E510" s="699" t="s">
        <v>3839</v>
      </c>
      <c r="F510" s="720" t="s">
        <v>3840</v>
      </c>
      <c r="G510" s="699" t="s">
        <v>3629</v>
      </c>
      <c r="H510" s="699" t="s">
        <v>3630</v>
      </c>
      <c r="I510" s="711">
        <v>16.97</v>
      </c>
      <c r="J510" s="711">
        <v>10</v>
      </c>
      <c r="K510" s="712">
        <v>169.7</v>
      </c>
    </row>
    <row r="511" spans="1:11" ht="14.4" customHeight="1" x14ac:dyDescent="0.3">
      <c r="A511" s="695" t="s">
        <v>544</v>
      </c>
      <c r="B511" s="696" t="s">
        <v>1919</v>
      </c>
      <c r="C511" s="699" t="s">
        <v>566</v>
      </c>
      <c r="D511" s="720" t="s">
        <v>1925</v>
      </c>
      <c r="E511" s="699" t="s">
        <v>3839</v>
      </c>
      <c r="F511" s="720" t="s">
        <v>3840</v>
      </c>
      <c r="G511" s="699" t="s">
        <v>3297</v>
      </c>
      <c r="H511" s="699" t="s">
        <v>3298</v>
      </c>
      <c r="I511" s="711">
        <v>16.940000000000001</v>
      </c>
      <c r="J511" s="711">
        <v>20</v>
      </c>
      <c r="K511" s="712">
        <v>338.8</v>
      </c>
    </row>
    <row r="512" spans="1:11" ht="14.4" customHeight="1" x14ac:dyDescent="0.3">
      <c r="A512" s="695" t="s">
        <v>544</v>
      </c>
      <c r="B512" s="696" t="s">
        <v>1919</v>
      </c>
      <c r="C512" s="699" t="s">
        <v>566</v>
      </c>
      <c r="D512" s="720" t="s">
        <v>1925</v>
      </c>
      <c r="E512" s="699" t="s">
        <v>3839</v>
      </c>
      <c r="F512" s="720" t="s">
        <v>3840</v>
      </c>
      <c r="G512" s="699" t="s">
        <v>3301</v>
      </c>
      <c r="H512" s="699" t="s">
        <v>3302</v>
      </c>
      <c r="I512" s="711">
        <v>16.945</v>
      </c>
      <c r="J512" s="711">
        <v>40</v>
      </c>
      <c r="K512" s="712">
        <v>677.7</v>
      </c>
    </row>
    <row r="513" spans="1:11" ht="14.4" customHeight="1" x14ac:dyDescent="0.3">
      <c r="A513" s="695" t="s">
        <v>544</v>
      </c>
      <c r="B513" s="696" t="s">
        <v>1919</v>
      </c>
      <c r="C513" s="699" t="s">
        <v>566</v>
      </c>
      <c r="D513" s="720" t="s">
        <v>1925</v>
      </c>
      <c r="E513" s="699" t="s">
        <v>3839</v>
      </c>
      <c r="F513" s="720" t="s">
        <v>3840</v>
      </c>
      <c r="G513" s="699" t="s">
        <v>3151</v>
      </c>
      <c r="H513" s="699" t="s">
        <v>3152</v>
      </c>
      <c r="I513" s="711">
        <v>1.57</v>
      </c>
      <c r="J513" s="711">
        <v>300</v>
      </c>
      <c r="K513" s="712">
        <v>471</v>
      </c>
    </row>
    <row r="514" spans="1:11" ht="14.4" customHeight="1" x14ac:dyDescent="0.3">
      <c r="A514" s="695" t="s">
        <v>544</v>
      </c>
      <c r="B514" s="696" t="s">
        <v>1919</v>
      </c>
      <c r="C514" s="699" t="s">
        <v>566</v>
      </c>
      <c r="D514" s="720" t="s">
        <v>1925</v>
      </c>
      <c r="E514" s="699" t="s">
        <v>3839</v>
      </c>
      <c r="F514" s="720" t="s">
        <v>3840</v>
      </c>
      <c r="G514" s="699" t="s">
        <v>3153</v>
      </c>
      <c r="H514" s="699" t="s">
        <v>3154</v>
      </c>
      <c r="I514" s="711">
        <v>5.13</v>
      </c>
      <c r="J514" s="711">
        <v>680</v>
      </c>
      <c r="K514" s="712">
        <v>3488.3999999999996</v>
      </c>
    </row>
    <row r="515" spans="1:11" ht="14.4" customHeight="1" x14ac:dyDescent="0.3">
      <c r="A515" s="695" t="s">
        <v>544</v>
      </c>
      <c r="B515" s="696" t="s">
        <v>1919</v>
      </c>
      <c r="C515" s="699" t="s">
        <v>566</v>
      </c>
      <c r="D515" s="720" t="s">
        <v>1925</v>
      </c>
      <c r="E515" s="699" t="s">
        <v>3839</v>
      </c>
      <c r="F515" s="720" t="s">
        <v>3840</v>
      </c>
      <c r="G515" s="699" t="s">
        <v>3155</v>
      </c>
      <c r="H515" s="699" t="s">
        <v>3156</v>
      </c>
      <c r="I515" s="711">
        <v>17.98</v>
      </c>
      <c r="J515" s="711">
        <v>50</v>
      </c>
      <c r="K515" s="712">
        <v>899</v>
      </c>
    </row>
    <row r="516" spans="1:11" ht="14.4" customHeight="1" x14ac:dyDescent="0.3">
      <c r="A516" s="695" t="s">
        <v>544</v>
      </c>
      <c r="B516" s="696" t="s">
        <v>1919</v>
      </c>
      <c r="C516" s="699" t="s">
        <v>566</v>
      </c>
      <c r="D516" s="720" t="s">
        <v>1925</v>
      </c>
      <c r="E516" s="699" t="s">
        <v>3839</v>
      </c>
      <c r="F516" s="720" t="s">
        <v>3840</v>
      </c>
      <c r="G516" s="699" t="s">
        <v>3647</v>
      </c>
      <c r="H516" s="699" t="s">
        <v>3648</v>
      </c>
      <c r="I516" s="711">
        <v>12.074999999999999</v>
      </c>
      <c r="J516" s="711">
        <v>150</v>
      </c>
      <c r="K516" s="712">
        <v>1811.5</v>
      </c>
    </row>
    <row r="517" spans="1:11" ht="14.4" customHeight="1" x14ac:dyDescent="0.3">
      <c r="A517" s="695" t="s">
        <v>544</v>
      </c>
      <c r="B517" s="696" t="s">
        <v>1919</v>
      </c>
      <c r="C517" s="699" t="s">
        <v>566</v>
      </c>
      <c r="D517" s="720" t="s">
        <v>1925</v>
      </c>
      <c r="E517" s="699" t="s">
        <v>3839</v>
      </c>
      <c r="F517" s="720" t="s">
        <v>3840</v>
      </c>
      <c r="G517" s="699" t="s">
        <v>3651</v>
      </c>
      <c r="H517" s="699" t="s">
        <v>3652</v>
      </c>
      <c r="I517" s="711">
        <v>38.5</v>
      </c>
      <c r="J517" s="711">
        <v>200</v>
      </c>
      <c r="K517" s="712">
        <v>7700.66</v>
      </c>
    </row>
    <row r="518" spans="1:11" ht="14.4" customHeight="1" x14ac:dyDescent="0.3">
      <c r="A518" s="695" t="s">
        <v>544</v>
      </c>
      <c r="B518" s="696" t="s">
        <v>1919</v>
      </c>
      <c r="C518" s="699" t="s">
        <v>566</v>
      </c>
      <c r="D518" s="720" t="s">
        <v>1925</v>
      </c>
      <c r="E518" s="699" t="s">
        <v>3839</v>
      </c>
      <c r="F518" s="720" t="s">
        <v>3840</v>
      </c>
      <c r="G518" s="699" t="s">
        <v>3653</v>
      </c>
      <c r="H518" s="699" t="s">
        <v>3654</v>
      </c>
      <c r="I518" s="711">
        <v>2.39</v>
      </c>
      <c r="J518" s="711">
        <v>300</v>
      </c>
      <c r="K518" s="712">
        <v>717</v>
      </c>
    </row>
    <row r="519" spans="1:11" ht="14.4" customHeight="1" x14ac:dyDescent="0.3">
      <c r="A519" s="695" t="s">
        <v>544</v>
      </c>
      <c r="B519" s="696" t="s">
        <v>1919</v>
      </c>
      <c r="C519" s="699" t="s">
        <v>566</v>
      </c>
      <c r="D519" s="720" t="s">
        <v>1925</v>
      </c>
      <c r="E519" s="699" t="s">
        <v>3839</v>
      </c>
      <c r="F519" s="720" t="s">
        <v>3840</v>
      </c>
      <c r="G519" s="699" t="s">
        <v>3157</v>
      </c>
      <c r="H519" s="699" t="s">
        <v>3158</v>
      </c>
      <c r="I519" s="711">
        <v>12.105</v>
      </c>
      <c r="J519" s="711">
        <v>50</v>
      </c>
      <c r="K519" s="712">
        <v>605.29999999999995</v>
      </c>
    </row>
    <row r="520" spans="1:11" ht="14.4" customHeight="1" x14ac:dyDescent="0.3">
      <c r="A520" s="695" t="s">
        <v>544</v>
      </c>
      <c r="B520" s="696" t="s">
        <v>1919</v>
      </c>
      <c r="C520" s="699" t="s">
        <v>566</v>
      </c>
      <c r="D520" s="720" t="s">
        <v>1925</v>
      </c>
      <c r="E520" s="699" t="s">
        <v>3839</v>
      </c>
      <c r="F520" s="720" t="s">
        <v>3840</v>
      </c>
      <c r="G520" s="699" t="s">
        <v>3661</v>
      </c>
      <c r="H520" s="699" t="s">
        <v>3662</v>
      </c>
      <c r="I520" s="711">
        <v>120</v>
      </c>
      <c r="J520" s="711">
        <v>30</v>
      </c>
      <c r="K520" s="712">
        <v>3600.05</v>
      </c>
    </row>
    <row r="521" spans="1:11" ht="14.4" customHeight="1" x14ac:dyDescent="0.3">
      <c r="A521" s="695" t="s">
        <v>544</v>
      </c>
      <c r="B521" s="696" t="s">
        <v>1919</v>
      </c>
      <c r="C521" s="699" t="s">
        <v>566</v>
      </c>
      <c r="D521" s="720" t="s">
        <v>1925</v>
      </c>
      <c r="E521" s="699" t="s">
        <v>3839</v>
      </c>
      <c r="F521" s="720" t="s">
        <v>3840</v>
      </c>
      <c r="G521" s="699" t="s">
        <v>3407</v>
      </c>
      <c r="H521" s="699" t="s">
        <v>3408</v>
      </c>
      <c r="I521" s="711">
        <v>0.47333333333333333</v>
      </c>
      <c r="J521" s="711">
        <v>300</v>
      </c>
      <c r="K521" s="712">
        <v>142</v>
      </c>
    </row>
    <row r="522" spans="1:11" ht="14.4" customHeight="1" x14ac:dyDescent="0.3">
      <c r="A522" s="695" t="s">
        <v>544</v>
      </c>
      <c r="B522" s="696" t="s">
        <v>1919</v>
      </c>
      <c r="C522" s="699" t="s">
        <v>566</v>
      </c>
      <c r="D522" s="720" t="s">
        <v>1925</v>
      </c>
      <c r="E522" s="699" t="s">
        <v>3839</v>
      </c>
      <c r="F522" s="720" t="s">
        <v>3840</v>
      </c>
      <c r="G522" s="699" t="s">
        <v>3409</v>
      </c>
      <c r="H522" s="699" t="s">
        <v>3410</v>
      </c>
      <c r="I522" s="711">
        <v>4.03</v>
      </c>
      <c r="J522" s="711">
        <v>100</v>
      </c>
      <c r="K522" s="712">
        <v>403</v>
      </c>
    </row>
    <row r="523" spans="1:11" ht="14.4" customHeight="1" x14ac:dyDescent="0.3">
      <c r="A523" s="695" t="s">
        <v>544</v>
      </c>
      <c r="B523" s="696" t="s">
        <v>1919</v>
      </c>
      <c r="C523" s="699" t="s">
        <v>566</v>
      </c>
      <c r="D523" s="720" t="s">
        <v>1925</v>
      </c>
      <c r="E523" s="699" t="s">
        <v>3839</v>
      </c>
      <c r="F523" s="720" t="s">
        <v>3840</v>
      </c>
      <c r="G523" s="699" t="s">
        <v>3831</v>
      </c>
      <c r="H523" s="699" t="s">
        <v>3832</v>
      </c>
      <c r="I523" s="711">
        <v>2.6</v>
      </c>
      <c r="J523" s="711">
        <v>50</v>
      </c>
      <c r="K523" s="712">
        <v>130</v>
      </c>
    </row>
    <row r="524" spans="1:11" ht="14.4" customHeight="1" x14ac:dyDescent="0.3">
      <c r="A524" s="695" t="s">
        <v>544</v>
      </c>
      <c r="B524" s="696" t="s">
        <v>1919</v>
      </c>
      <c r="C524" s="699" t="s">
        <v>566</v>
      </c>
      <c r="D524" s="720" t="s">
        <v>1925</v>
      </c>
      <c r="E524" s="699" t="s">
        <v>3839</v>
      </c>
      <c r="F524" s="720" t="s">
        <v>3840</v>
      </c>
      <c r="G524" s="699" t="s">
        <v>3671</v>
      </c>
      <c r="H524" s="699" t="s">
        <v>3672</v>
      </c>
      <c r="I524" s="711">
        <v>40.99</v>
      </c>
      <c r="J524" s="711">
        <v>20</v>
      </c>
      <c r="K524" s="712">
        <v>819.9</v>
      </c>
    </row>
    <row r="525" spans="1:11" ht="14.4" customHeight="1" x14ac:dyDescent="0.3">
      <c r="A525" s="695" t="s">
        <v>544</v>
      </c>
      <c r="B525" s="696" t="s">
        <v>1919</v>
      </c>
      <c r="C525" s="699" t="s">
        <v>566</v>
      </c>
      <c r="D525" s="720" t="s">
        <v>1925</v>
      </c>
      <c r="E525" s="699" t="s">
        <v>3839</v>
      </c>
      <c r="F525" s="720" t="s">
        <v>3840</v>
      </c>
      <c r="G525" s="699" t="s">
        <v>3783</v>
      </c>
      <c r="H525" s="699" t="s">
        <v>3784</v>
      </c>
      <c r="I525" s="711">
        <v>123.21</v>
      </c>
      <c r="J525" s="711">
        <v>10</v>
      </c>
      <c r="K525" s="712">
        <v>1232.1400000000001</v>
      </c>
    </row>
    <row r="526" spans="1:11" ht="14.4" customHeight="1" x14ac:dyDescent="0.3">
      <c r="A526" s="695" t="s">
        <v>544</v>
      </c>
      <c r="B526" s="696" t="s">
        <v>1919</v>
      </c>
      <c r="C526" s="699" t="s">
        <v>566</v>
      </c>
      <c r="D526" s="720" t="s">
        <v>1925</v>
      </c>
      <c r="E526" s="699" t="s">
        <v>3839</v>
      </c>
      <c r="F526" s="720" t="s">
        <v>3840</v>
      </c>
      <c r="G526" s="699" t="s">
        <v>3709</v>
      </c>
      <c r="H526" s="699" t="s">
        <v>3710</v>
      </c>
      <c r="I526" s="711">
        <v>24.2</v>
      </c>
      <c r="J526" s="711">
        <v>100</v>
      </c>
      <c r="K526" s="712">
        <v>2420</v>
      </c>
    </row>
    <row r="527" spans="1:11" ht="14.4" customHeight="1" x14ac:dyDescent="0.3">
      <c r="A527" s="695" t="s">
        <v>544</v>
      </c>
      <c r="B527" s="696" t="s">
        <v>1919</v>
      </c>
      <c r="C527" s="699" t="s">
        <v>566</v>
      </c>
      <c r="D527" s="720" t="s">
        <v>1925</v>
      </c>
      <c r="E527" s="699" t="s">
        <v>3839</v>
      </c>
      <c r="F527" s="720" t="s">
        <v>3840</v>
      </c>
      <c r="G527" s="699" t="s">
        <v>3833</v>
      </c>
      <c r="H527" s="699" t="s">
        <v>3834</v>
      </c>
      <c r="I527" s="711">
        <v>132</v>
      </c>
      <c r="J527" s="711">
        <v>30</v>
      </c>
      <c r="K527" s="712">
        <v>3959.9700000000003</v>
      </c>
    </row>
    <row r="528" spans="1:11" ht="14.4" customHeight="1" x14ac:dyDescent="0.3">
      <c r="A528" s="695" t="s">
        <v>544</v>
      </c>
      <c r="B528" s="696" t="s">
        <v>1919</v>
      </c>
      <c r="C528" s="699" t="s">
        <v>566</v>
      </c>
      <c r="D528" s="720" t="s">
        <v>1925</v>
      </c>
      <c r="E528" s="699" t="s">
        <v>3839</v>
      </c>
      <c r="F528" s="720" t="s">
        <v>3840</v>
      </c>
      <c r="G528" s="699" t="s">
        <v>3793</v>
      </c>
      <c r="H528" s="699" t="s">
        <v>3794</v>
      </c>
      <c r="I528" s="711">
        <v>132</v>
      </c>
      <c r="J528" s="711">
        <v>30</v>
      </c>
      <c r="K528" s="712">
        <v>3959.9799999999996</v>
      </c>
    </row>
    <row r="529" spans="1:11" ht="14.4" customHeight="1" x14ac:dyDescent="0.3">
      <c r="A529" s="695" t="s">
        <v>544</v>
      </c>
      <c r="B529" s="696" t="s">
        <v>1919</v>
      </c>
      <c r="C529" s="699" t="s">
        <v>566</v>
      </c>
      <c r="D529" s="720" t="s">
        <v>1925</v>
      </c>
      <c r="E529" s="699" t="s">
        <v>3839</v>
      </c>
      <c r="F529" s="720" t="s">
        <v>3840</v>
      </c>
      <c r="G529" s="699" t="s">
        <v>3745</v>
      </c>
      <c r="H529" s="699" t="s">
        <v>3746</v>
      </c>
      <c r="I529" s="711">
        <v>24.2</v>
      </c>
      <c r="J529" s="711">
        <v>100</v>
      </c>
      <c r="K529" s="712">
        <v>2420</v>
      </c>
    </row>
    <row r="530" spans="1:11" ht="14.4" customHeight="1" x14ac:dyDescent="0.3">
      <c r="A530" s="695" t="s">
        <v>544</v>
      </c>
      <c r="B530" s="696" t="s">
        <v>1919</v>
      </c>
      <c r="C530" s="699" t="s">
        <v>566</v>
      </c>
      <c r="D530" s="720" t="s">
        <v>1925</v>
      </c>
      <c r="E530" s="699" t="s">
        <v>3851</v>
      </c>
      <c r="F530" s="720" t="s">
        <v>3852</v>
      </c>
      <c r="G530" s="699" t="s">
        <v>3753</v>
      </c>
      <c r="H530" s="699" t="s">
        <v>3754</v>
      </c>
      <c r="I530" s="711">
        <v>8.16</v>
      </c>
      <c r="J530" s="711">
        <v>100</v>
      </c>
      <c r="K530" s="712">
        <v>816</v>
      </c>
    </row>
    <row r="531" spans="1:11" ht="14.4" customHeight="1" x14ac:dyDescent="0.3">
      <c r="A531" s="695" t="s">
        <v>544</v>
      </c>
      <c r="B531" s="696" t="s">
        <v>1919</v>
      </c>
      <c r="C531" s="699" t="s">
        <v>566</v>
      </c>
      <c r="D531" s="720" t="s">
        <v>1925</v>
      </c>
      <c r="E531" s="699" t="s">
        <v>3841</v>
      </c>
      <c r="F531" s="720" t="s">
        <v>3842</v>
      </c>
      <c r="G531" s="699" t="s">
        <v>3539</v>
      </c>
      <c r="H531" s="699" t="s">
        <v>3540</v>
      </c>
      <c r="I531" s="711">
        <v>0.30666666666666664</v>
      </c>
      <c r="J531" s="711">
        <v>500</v>
      </c>
      <c r="K531" s="712">
        <v>153</v>
      </c>
    </row>
    <row r="532" spans="1:11" ht="14.4" customHeight="1" x14ac:dyDescent="0.3">
      <c r="A532" s="695" t="s">
        <v>544</v>
      </c>
      <c r="B532" s="696" t="s">
        <v>1919</v>
      </c>
      <c r="C532" s="699" t="s">
        <v>566</v>
      </c>
      <c r="D532" s="720" t="s">
        <v>1925</v>
      </c>
      <c r="E532" s="699" t="s">
        <v>3841</v>
      </c>
      <c r="F532" s="720" t="s">
        <v>3842</v>
      </c>
      <c r="G532" s="699" t="s">
        <v>3541</v>
      </c>
      <c r="H532" s="699" t="s">
        <v>3542</v>
      </c>
      <c r="I532" s="711">
        <v>0.30499999999999999</v>
      </c>
      <c r="J532" s="711">
        <v>400</v>
      </c>
      <c r="K532" s="712">
        <v>122</v>
      </c>
    </row>
    <row r="533" spans="1:11" ht="14.4" customHeight="1" x14ac:dyDescent="0.3">
      <c r="A533" s="695" t="s">
        <v>544</v>
      </c>
      <c r="B533" s="696" t="s">
        <v>1919</v>
      </c>
      <c r="C533" s="699" t="s">
        <v>566</v>
      </c>
      <c r="D533" s="720" t="s">
        <v>1925</v>
      </c>
      <c r="E533" s="699" t="s">
        <v>3841</v>
      </c>
      <c r="F533" s="720" t="s">
        <v>3842</v>
      </c>
      <c r="G533" s="699" t="s">
        <v>3161</v>
      </c>
      <c r="H533" s="699" t="s">
        <v>3162</v>
      </c>
      <c r="I533" s="711">
        <v>0.30333333333333329</v>
      </c>
      <c r="J533" s="711">
        <v>600</v>
      </c>
      <c r="K533" s="712">
        <v>183</v>
      </c>
    </row>
    <row r="534" spans="1:11" ht="14.4" customHeight="1" x14ac:dyDescent="0.3">
      <c r="A534" s="695" t="s">
        <v>544</v>
      </c>
      <c r="B534" s="696" t="s">
        <v>1919</v>
      </c>
      <c r="C534" s="699" t="s">
        <v>566</v>
      </c>
      <c r="D534" s="720" t="s">
        <v>1925</v>
      </c>
      <c r="E534" s="699" t="s">
        <v>3841</v>
      </c>
      <c r="F534" s="720" t="s">
        <v>3842</v>
      </c>
      <c r="G534" s="699" t="s">
        <v>3813</v>
      </c>
      <c r="H534" s="699" t="s">
        <v>3814</v>
      </c>
      <c r="I534" s="711">
        <v>31.74</v>
      </c>
      <c r="J534" s="711">
        <v>25</v>
      </c>
      <c r="K534" s="712">
        <v>793.46</v>
      </c>
    </row>
    <row r="535" spans="1:11" ht="14.4" customHeight="1" x14ac:dyDescent="0.3">
      <c r="A535" s="695" t="s">
        <v>544</v>
      </c>
      <c r="B535" s="696" t="s">
        <v>1919</v>
      </c>
      <c r="C535" s="699" t="s">
        <v>566</v>
      </c>
      <c r="D535" s="720" t="s">
        <v>1925</v>
      </c>
      <c r="E535" s="699" t="s">
        <v>3841</v>
      </c>
      <c r="F535" s="720" t="s">
        <v>3842</v>
      </c>
      <c r="G535" s="699" t="s">
        <v>3835</v>
      </c>
      <c r="H535" s="699" t="s">
        <v>3836</v>
      </c>
      <c r="I535" s="711">
        <v>31.74</v>
      </c>
      <c r="J535" s="711">
        <v>50</v>
      </c>
      <c r="K535" s="712">
        <v>1586.92</v>
      </c>
    </row>
    <row r="536" spans="1:11" ht="14.4" customHeight="1" x14ac:dyDescent="0.3">
      <c r="A536" s="695" t="s">
        <v>544</v>
      </c>
      <c r="B536" s="696" t="s">
        <v>1919</v>
      </c>
      <c r="C536" s="699" t="s">
        <v>566</v>
      </c>
      <c r="D536" s="720" t="s">
        <v>1925</v>
      </c>
      <c r="E536" s="699" t="s">
        <v>3843</v>
      </c>
      <c r="F536" s="720" t="s">
        <v>3844</v>
      </c>
      <c r="G536" s="699" t="s">
        <v>3163</v>
      </c>
      <c r="H536" s="699" t="s">
        <v>3164</v>
      </c>
      <c r="I536" s="711">
        <v>0.77500000000000013</v>
      </c>
      <c r="J536" s="711">
        <v>900</v>
      </c>
      <c r="K536" s="712">
        <v>698</v>
      </c>
    </row>
    <row r="537" spans="1:11" ht="14.4" customHeight="1" thickBot="1" x14ac:dyDescent="0.35">
      <c r="A537" s="703" t="s">
        <v>544</v>
      </c>
      <c r="B537" s="704" t="s">
        <v>1919</v>
      </c>
      <c r="C537" s="707" t="s">
        <v>566</v>
      </c>
      <c r="D537" s="721" t="s">
        <v>1925</v>
      </c>
      <c r="E537" s="707" t="s">
        <v>3843</v>
      </c>
      <c r="F537" s="721" t="s">
        <v>3844</v>
      </c>
      <c r="G537" s="707" t="s">
        <v>3165</v>
      </c>
      <c r="H537" s="707" t="s">
        <v>3166</v>
      </c>
      <c r="I537" s="713">
        <v>0.77250000000000008</v>
      </c>
      <c r="J537" s="713">
        <v>900</v>
      </c>
      <c r="K537" s="714">
        <v>695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151.19999999999999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46.9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91.3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0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10.7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2.2000000000000002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87952.489999999991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29762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50740.509999999995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0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6150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1300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557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92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465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7960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5185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2403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372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416</v>
      </c>
      <c r="C14" s="417">
        <f xml:space="preserve">
IF($A$4&lt;=12,SUMIFS('ON Data'!G:G,'ON Data'!$D:$D,$A$4,'ON Data'!$E:$E,5),SUMIFS('ON Data'!G:G,'ON Data'!$E:$E,5))</f>
        <v>416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874338</v>
      </c>
      <c r="C18" s="414">
        <f t="shared" ref="C18" si="0" xml:space="preserve">
C19-C16-C17</f>
        <v>0</v>
      </c>
      <c r="D18" s="415">
        <f t="shared" ref="D18:AG18" si="1" xml:space="preserve">
D19-D16-D17</f>
        <v>720261</v>
      </c>
      <c r="E18" s="415">
        <f t="shared" si="1"/>
        <v>0</v>
      </c>
      <c r="F18" s="415">
        <f t="shared" si="1"/>
        <v>154077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874338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720261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154077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24448670</v>
      </c>
      <c r="C20" s="426">
        <f xml:space="preserve">
IF($A$4&lt;=12,SUMIFS('ON Data'!G:G,'ON Data'!$D:$D,$A$4,'ON Data'!$E:$E,6),SUMIFS('ON Data'!G:G,'ON Data'!$E:$E,6))</f>
        <v>127600</v>
      </c>
      <c r="D20" s="427">
        <f xml:space="preserve">
IF($A$4&lt;=12,SUMIFS('ON Data'!H:H,'ON Data'!$D:$D,$A$4,'ON Data'!$E:$E,6),SUMIFS('ON Data'!H:H,'ON Data'!$E:$E,6))</f>
        <v>13597158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9717328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826234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180350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45903.020000000004</v>
      </c>
      <c r="C25" s="748">
        <f xml:space="preserve">
IF($A$4&lt;=12,SUMIFS('ON Data'!H:H,'ON Data'!$D:$D,$A$4,'ON Data'!$E:$E,10),SUMIFS('ON Data'!H:H,'ON Data'!$E:$E,10))</f>
        <v>25600.02</v>
      </c>
      <c r="D25" s="724"/>
      <c r="E25" s="725"/>
      <c r="F25" s="725">
        <f xml:space="preserve">
IF($A$4&lt;=12,SUMIFS('ON Data'!K:K,'ON Data'!$D:$D,$A$4,'ON Data'!$E:$E,10),SUMIFS('ON Data'!K:K,'ON Data'!$E:$E,10))</f>
        <v>20303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96034</v>
      </c>
      <c r="C26" s="748">
        <f xml:space="preserve">
IF($A$4&lt;=12,SUMIFS('ON Data'!H:H,'ON Data'!$D:$D,$A$4,'ON Data'!$E:$E,11),SUMIFS('ON Data'!H:H,'ON Data'!$E:$E,11))</f>
        <v>59367.333333333336</v>
      </c>
      <c r="D26" s="724"/>
      <c r="E26" s="725"/>
      <c r="F26" s="726">
        <f xml:space="preserve">
IF($A$4&lt;=12,SUMIFS('ON Data'!K:K,'ON Data'!$D:$D,$A$4,'ON Data'!$E:$E,11),SUMIFS('ON Data'!K:K,'ON Data'!$E:$E,11))</f>
        <v>36666.666666666664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0.4779871712101964</v>
      </c>
      <c r="C27" s="749">
        <f xml:space="preserve">
IF(C26=0,0,C25/C26)</f>
        <v>0.43121391112957741</v>
      </c>
      <c r="D27" s="727"/>
      <c r="E27" s="728"/>
      <c r="F27" s="728">
        <f xml:space="preserve">
IF(F26=0,0,F25/F26)</f>
        <v>0.55371818181818189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50130.98</v>
      </c>
      <c r="C28" s="750">
        <f xml:space="preserve">
C26-C25</f>
        <v>33767.313333333339</v>
      </c>
      <c r="D28" s="729"/>
      <c r="E28" s="730"/>
      <c r="F28" s="730">
        <f xml:space="preserve">
F26-F25</f>
        <v>16363.666666666664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0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3858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4</v>
      </c>
      <c r="F3" s="383">
        <f>SUMIF($E5:$E1048576,"&lt;10",F5:F1048576)</f>
        <v>25420498.59</v>
      </c>
      <c r="G3" s="383">
        <f t="shared" ref="G3:AN3" si="0">SUMIF($E5:$E1048576,"&lt;10",G5:G1048576)</f>
        <v>128016</v>
      </c>
      <c r="H3" s="383">
        <f t="shared" si="0"/>
        <v>14352645.849999998</v>
      </c>
      <c r="I3" s="383">
        <f t="shared" si="0"/>
        <v>0</v>
      </c>
      <c r="J3" s="383">
        <f t="shared" si="0"/>
        <v>0</v>
      </c>
      <c r="K3" s="383">
        <f t="shared" si="0"/>
        <v>9925378.7599999998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0</v>
      </c>
      <c r="AF3" s="383">
        <f t="shared" si="0"/>
        <v>0</v>
      </c>
      <c r="AG3" s="383">
        <f t="shared" si="0"/>
        <v>0</v>
      </c>
      <c r="AH3" s="383">
        <f t="shared" si="0"/>
        <v>832799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181659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7</v>
      </c>
      <c r="D5" s="382">
        <v>1</v>
      </c>
      <c r="E5" s="382">
        <v>1</v>
      </c>
      <c r="F5" s="382">
        <v>148.55000000000001</v>
      </c>
      <c r="G5" s="382">
        <v>0</v>
      </c>
      <c r="H5" s="382">
        <v>46.05</v>
      </c>
      <c r="I5" s="382">
        <v>0</v>
      </c>
      <c r="J5" s="382">
        <v>0</v>
      </c>
      <c r="K5" s="382">
        <v>89.5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0</v>
      </c>
      <c r="AF5" s="382">
        <v>0</v>
      </c>
      <c r="AG5" s="382">
        <v>0</v>
      </c>
      <c r="AH5" s="382">
        <v>10</v>
      </c>
      <c r="AI5" s="382">
        <v>0</v>
      </c>
      <c r="AJ5" s="382">
        <v>0</v>
      </c>
      <c r="AK5" s="382">
        <v>0</v>
      </c>
      <c r="AL5" s="382">
        <v>0</v>
      </c>
      <c r="AM5" s="382">
        <v>3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7</v>
      </c>
      <c r="D6" s="382">
        <v>1</v>
      </c>
      <c r="E6" s="382">
        <v>2</v>
      </c>
      <c r="F6" s="382">
        <v>23189.07</v>
      </c>
      <c r="G6" s="382">
        <v>0</v>
      </c>
      <c r="H6" s="382">
        <v>7913.2</v>
      </c>
      <c r="I6" s="382">
        <v>0</v>
      </c>
      <c r="J6" s="382">
        <v>0</v>
      </c>
      <c r="K6" s="382">
        <v>13522.38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0</v>
      </c>
      <c r="AF6" s="382">
        <v>0</v>
      </c>
      <c r="AG6" s="382">
        <v>0</v>
      </c>
      <c r="AH6" s="382">
        <v>1417.5</v>
      </c>
      <c r="AI6" s="382">
        <v>0</v>
      </c>
      <c r="AJ6" s="382">
        <v>0</v>
      </c>
      <c r="AK6" s="382">
        <v>0</v>
      </c>
      <c r="AL6" s="382">
        <v>0</v>
      </c>
      <c r="AM6" s="382">
        <v>336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7</v>
      </c>
      <c r="D7" s="382">
        <v>1</v>
      </c>
      <c r="E7" s="382">
        <v>3</v>
      </c>
      <c r="F7" s="382">
        <v>129</v>
      </c>
      <c r="G7" s="382">
        <v>0</v>
      </c>
      <c r="H7" s="382">
        <v>25</v>
      </c>
      <c r="I7" s="382">
        <v>0</v>
      </c>
      <c r="J7" s="382">
        <v>0</v>
      </c>
      <c r="K7" s="382">
        <v>104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7</v>
      </c>
      <c r="D8" s="382">
        <v>1</v>
      </c>
      <c r="E8" s="382">
        <v>4</v>
      </c>
      <c r="F8" s="382">
        <v>2011</v>
      </c>
      <c r="G8" s="382">
        <v>0</v>
      </c>
      <c r="H8" s="382">
        <v>1248</v>
      </c>
      <c r="I8" s="382">
        <v>0</v>
      </c>
      <c r="J8" s="382">
        <v>0</v>
      </c>
      <c r="K8" s="382">
        <v>617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146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7</v>
      </c>
      <c r="D9" s="382">
        <v>1</v>
      </c>
      <c r="E9" s="382">
        <v>5</v>
      </c>
      <c r="F9" s="382">
        <v>143</v>
      </c>
      <c r="G9" s="382">
        <v>143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7</v>
      </c>
      <c r="D10" s="382">
        <v>1</v>
      </c>
      <c r="E10" s="382">
        <v>6</v>
      </c>
      <c r="F10" s="382">
        <v>6074813</v>
      </c>
      <c r="G10" s="382">
        <v>45100</v>
      </c>
      <c r="H10" s="382">
        <v>3303522</v>
      </c>
      <c r="I10" s="382">
        <v>0</v>
      </c>
      <c r="J10" s="382">
        <v>0</v>
      </c>
      <c r="K10" s="382">
        <v>2471617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203533</v>
      </c>
      <c r="AI10" s="382">
        <v>0</v>
      </c>
      <c r="AJ10" s="382">
        <v>0</v>
      </c>
      <c r="AK10" s="382">
        <v>0</v>
      </c>
      <c r="AL10" s="382">
        <v>0</v>
      </c>
      <c r="AM10" s="382">
        <v>51041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7</v>
      </c>
      <c r="D11" s="382">
        <v>1</v>
      </c>
      <c r="E11" s="382">
        <v>9</v>
      </c>
      <c r="F11" s="382">
        <v>260986</v>
      </c>
      <c r="G11" s="382">
        <v>0</v>
      </c>
      <c r="H11" s="382">
        <v>220000</v>
      </c>
      <c r="I11" s="382">
        <v>0</v>
      </c>
      <c r="J11" s="382">
        <v>0</v>
      </c>
      <c r="K11" s="382">
        <v>40986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7</v>
      </c>
      <c r="D12" s="382">
        <v>1</v>
      </c>
      <c r="E12" s="382">
        <v>10</v>
      </c>
      <c r="F12" s="382">
        <v>27453</v>
      </c>
      <c r="G12" s="382">
        <v>0</v>
      </c>
      <c r="H12" s="382">
        <v>16100</v>
      </c>
      <c r="I12" s="382">
        <v>0</v>
      </c>
      <c r="J12" s="382">
        <v>0</v>
      </c>
      <c r="K12" s="382">
        <v>11353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7</v>
      </c>
      <c r="D13" s="382">
        <v>1</v>
      </c>
      <c r="E13" s="382">
        <v>11</v>
      </c>
      <c r="F13" s="382">
        <v>24008.5</v>
      </c>
      <c r="G13" s="382">
        <v>0</v>
      </c>
      <c r="H13" s="382">
        <v>14841.833333333334</v>
      </c>
      <c r="I13" s="382">
        <v>0</v>
      </c>
      <c r="J13" s="382">
        <v>0</v>
      </c>
      <c r="K13" s="382">
        <v>9166.6666666666661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7</v>
      </c>
      <c r="D14" s="382">
        <v>2</v>
      </c>
      <c r="E14" s="382">
        <v>1</v>
      </c>
      <c r="F14" s="382">
        <v>149.55000000000001</v>
      </c>
      <c r="G14" s="382">
        <v>0</v>
      </c>
      <c r="H14" s="382">
        <v>46.05</v>
      </c>
      <c r="I14" s="382">
        <v>0</v>
      </c>
      <c r="J14" s="382">
        <v>0</v>
      </c>
      <c r="K14" s="382">
        <v>90.5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0</v>
      </c>
      <c r="AF14" s="382">
        <v>0</v>
      </c>
      <c r="AG14" s="382">
        <v>0</v>
      </c>
      <c r="AH14" s="382">
        <v>11</v>
      </c>
      <c r="AI14" s="382">
        <v>0</v>
      </c>
      <c r="AJ14" s="382">
        <v>0</v>
      </c>
      <c r="AK14" s="382">
        <v>0</v>
      </c>
      <c r="AL14" s="382">
        <v>0</v>
      </c>
      <c r="AM14" s="382">
        <v>2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7</v>
      </c>
      <c r="D15" s="382">
        <v>2</v>
      </c>
      <c r="E15" s="382">
        <v>2</v>
      </c>
      <c r="F15" s="382">
        <v>19384.52</v>
      </c>
      <c r="G15" s="382">
        <v>0</v>
      </c>
      <c r="H15" s="382">
        <v>6454.4</v>
      </c>
      <c r="I15" s="382">
        <v>0</v>
      </c>
      <c r="J15" s="382">
        <v>0</v>
      </c>
      <c r="K15" s="382">
        <v>11246.13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1380</v>
      </c>
      <c r="AI15" s="382">
        <v>0</v>
      </c>
      <c r="AJ15" s="382">
        <v>0</v>
      </c>
      <c r="AK15" s="382">
        <v>0</v>
      </c>
      <c r="AL15" s="382">
        <v>0</v>
      </c>
      <c r="AM15" s="382">
        <v>304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7</v>
      </c>
      <c r="D16" s="382">
        <v>2</v>
      </c>
      <c r="E16" s="382">
        <v>3</v>
      </c>
      <c r="F16" s="382">
        <v>102</v>
      </c>
      <c r="G16" s="382">
        <v>0</v>
      </c>
      <c r="H16" s="382">
        <v>33</v>
      </c>
      <c r="I16" s="382">
        <v>0</v>
      </c>
      <c r="J16" s="382">
        <v>0</v>
      </c>
      <c r="K16" s="382">
        <v>69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7</v>
      </c>
      <c r="D17" s="382">
        <v>2</v>
      </c>
      <c r="E17" s="382">
        <v>4</v>
      </c>
      <c r="F17" s="382">
        <v>1832</v>
      </c>
      <c r="G17" s="382">
        <v>0</v>
      </c>
      <c r="H17" s="382">
        <v>1254</v>
      </c>
      <c r="I17" s="382">
        <v>0</v>
      </c>
      <c r="J17" s="382">
        <v>0</v>
      </c>
      <c r="K17" s="382">
        <v>496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82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7</v>
      </c>
      <c r="D18" s="382">
        <v>2</v>
      </c>
      <c r="E18" s="382">
        <v>5</v>
      </c>
      <c r="F18" s="382">
        <v>103</v>
      </c>
      <c r="G18" s="382">
        <v>103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7</v>
      </c>
      <c r="D19" s="382">
        <v>2</v>
      </c>
      <c r="E19" s="382">
        <v>6</v>
      </c>
      <c r="F19" s="382">
        <v>5859168</v>
      </c>
      <c r="G19" s="382">
        <v>30600</v>
      </c>
      <c r="H19" s="382">
        <v>3265234</v>
      </c>
      <c r="I19" s="382">
        <v>0</v>
      </c>
      <c r="J19" s="382">
        <v>0</v>
      </c>
      <c r="K19" s="382">
        <v>2326257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192175</v>
      </c>
      <c r="AI19" s="382">
        <v>0</v>
      </c>
      <c r="AJ19" s="382">
        <v>0</v>
      </c>
      <c r="AK19" s="382">
        <v>0</v>
      </c>
      <c r="AL19" s="382">
        <v>0</v>
      </c>
      <c r="AM19" s="382">
        <v>44902</v>
      </c>
      <c r="AN19" s="382">
        <v>0</v>
      </c>
    </row>
    <row r="20" spans="3:40" x14ac:dyDescent="0.3">
      <c r="C20" s="382">
        <v>7</v>
      </c>
      <c r="D20" s="382">
        <v>2</v>
      </c>
      <c r="E20" s="382">
        <v>9</v>
      </c>
      <c r="F20" s="382">
        <v>239572</v>
      </c>
      <c r="G20" s="382">
        <v>0</v>
      </c>
      <c r="H20" s="382">
        <v>200000</v>
      </c>
      <c r="I20" s="382">
        <v>0</v>
      </c>
      <c r="J20" s="382">
        <v>0</v>
      </c>
      <c r="K20" s="382">
        <v>39572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7</v>
      </c>
      <c r="D21" s="382">
        <v>2</v>
      </c>
      <c r="E21" s="382">
        <v>10</v>
      </c>
      <c r="F21" s="382">
        <v>4700.0200000000004</v>
      </c>
      <c r="G21" s="382">
        <v>0</v>
      </c>
      <c r="H21" s="382">
        <v>4700.0200000000004</v>
      </c>
      <c r="I21" s="382">
        <v>0</v>
      </c>
      <c r="J21" s="382">
        <v>0</v>
      </c>
      <c r="K21" s="382">
        <v>0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7</v>
      </c>
      <c r="D22" s="382">
        <v>2</v>
      </c>
      <c r="E22" s="382">
        <v>11</v>
      </c>
      <c r="F22" s="382">
        <v>24008.5</v>
      </c>
      <c r="G22" s="382">
        <v>0</v>
      </c>
      <c r="H22" s="382">
        <v>14841.833333333334</v>
      </c>
      <c r="I22" s="382">
        <v>0</v>
      </c>
      <c r="J22" s="382">
        <v>0</v>
      </c>
      <c r="K22" s="382">
        <v>9166.6666666666661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0</v>
      </c>
      <c r="AF22" s="382">
        <v>0</v>
      </c>
      <c r="AG22" s="382">
        <v>0</v>
      </c>
      <c r="AH22" s="382">
        <v>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7</v>
      </c>
      <c r="D23" s="382">
        <v>3</v>
      </c>
      <c r="E23" s="382">
        <v>1</v>
      </c>
      <c r="F23" s="382">
        <v>151.55000000000001</v>
      </c>
      <c r="G23" s="382">
        <v>0</v>
      </c>
      <c r="H23" s="382">
        <v>47.05</v>
      </c>
      <c r="I23" s="382">
        <v>0</v>
      </c>
      <c r="J23" s="382">
        <v>0</v>
      </c>
      <c r="K23" s="382">
        <v>91.5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11</v>
      </c>
      <c r="AI23" s="382">
        <v>0</v>
      </c>
      <c r="AJ23" s="382">
        <v>0</v>
      </c>
      <c r="AK23" s="382">
        <v>0</v>
      </c>
      <c r="AL23" s="382">
        <v>0</v>
      </c>
      <c r="AM23" s="382">
        <v>2</v>
      </c>
      <c r="AN23" s="382">
        <v>0</v>
      </c>
    </row>
    <row r="24" spans="3:40" x14ac:dyDescent="0.3">
      <c r="C24" s="382">
        <v>7</v>
      </c>
      <c r="D24" s="382">
        <v>3</v>
      </c>
      <c r="E24" s="382">
        <v>2</v>
      </c>
      <c r="F24" s="382">
        <v>22015.4</v>
      </c>
      <c r="G24" s="382">
        <v>0</v>
      </c>
      <c r="H24" s="382">
        <v>7464.4</v>
      </c>
      <c r="I24" s="382">
        <v>0</v>
      </c>
      <c r="J24" s="382">
        <v>0</v>
      </c>
      <c r="K24" s="382">
        <v>12569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1650</v>
      </c>
      <c r="AI24" s="382">
        <v>0</v>
      </c>
      <c r="AJ24" s="382">
        <v>0</v>
      </c>
      <c r="AK24" s="382">
        <v>0</v>
      </c>
      <c r="AL24" s="382">
        <v>0</v>
      </c>
      <c r="AM24" s="382">
        <v>332</v>
      </c>
      <c r="AN24" s="382">
        <v>0</v>
      </c>
    </row>
    <row r="25" spans="3:40" x14ac:dyDescent="0.3">
      <c r="C25" s="382">
        <v>7</v>
      </c>
      <c r="D25" s="382">
        <v>3</v>
      </c>
      <c r="E25" s="382">
        <v>3</v>
      </c>
      <c r="F25" s="382">
        <v>190</v>
      </c>
      <c r="G25" s="382">
        <v>0</v>
      </c>
      <c r="H25" s="382">
        <v>34</v>
      </c>
      <c r="I25" s="382">
        <v>0</v>
      </c>
      <c r="J25" s="382">
        <v>0</v>
      </c>
      <c r="K25" s="382">
        <v>156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7</v>
      </c>
      <c r="D26" s="382">
        <v>3</v>
      </c>
      <c r="E26" s="382">
        <v>4</v>
      </c>
      <c r="F26" s="382">
        <v>2086</v>
      </c>
      <c r="G26" s="382">
        <v>0</v>
      </c>
      <c r="H26" s="382">
        <v>1326</v>
      </c>
      <c r="I26" s="382">
        <v>0</v>
      </c>
      <c r="J26" s="382">
        <v>0</v>
      </c>
      <c r="K26" s="382">
        <v>646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114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7</v>
      </c>
      <c r="D27" s="382">
        <v>3</v>
      </c>
      <c r="E27" s="382">
        <v>5</v>
      </c>
      <c r="F27" s="382">
        <v>75</v>
      </c>
      <c r="G27" s="382">
        <v>75</v>
      </c>
      <c r="H27" s="382">
        <v>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7</v>
      </c>
      <c r="D28" s="382">
        <v>3</v>
      </c>
      <c r="E28" s="382">
        <v>6</v>
      </c>
      <c r="F28" s="382">
        <v>6121972</v>
      </c>
      <c r="G28" s="382">
        <v>24800</v>
      </c>
      <c r="H28" s="382">
        <v>3409681</v>
      </c>
      <c r="I28" s="382">
        <v>0</v>
      </c>
      <c r="J28" s="382">
        <v>0</v>
      </c>
      <c r="K28" s="382">
        <v>2428106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217311</v>
      </c>
      <c r="AI28" s="382">
        <v>0</v>
      </c>
      <c r="AJ28" s="382">
        <v>0</v>
      </c>
      <c r="AK28" s="382">
        <v>0</v>
      </c>
      <c r="AL28" s="382">
        <v>0</v>
      </c>
      <c r="AM28" s="382">
        <v>42074</v>
      </c>
      <c r="AN28" s="382">
        <v>0</v>
      </c>
    </row>
    <row r="29" spans="3:40" x14ac:dyDescent="0.3">
      <c r="C29" s="382">
        <v>7</v>
      </c>
      <c r="D29" s="382">
        <v>3</v>
      </c>
      <c r="E29" s="382">
        <v>9</v>
      </c>
      <c r="F29" s="382">
        <v>279458</v>
      </c>
      <c r="G29" s="382">
        <v>0</v>
      </c>
      <c r="H29" s="382">
        <v>240261</v>
      </c>
      <c r="I29" s="382">
        <v>0</v>
      </c>
      <c r="J29" s="382">
        <v>0</v>
      </c>
      <c r="K29" s="382">
        <v>39197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7</v>
      </c>
      <c r="D30" s="382">
        <v>3</v>
      </c>
      <c r="E30" s="382">
        <v>10</v>
      </c>
      <c r="F30" s="382">
        <v>4800</v>
      </c>
      <c r="G30" s="382">
        <v>0</v>
      </c>
      <c r="H30" s="382">
        <v>4800</v>
      </c>
      <c r="I30" s="382">
        <v>0</v>
      </c>
      <c r="J30" s="382">
        <v>0</v>
      </c>
      <c r="K30" s="382">
        <v>0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0</v>
      </c>
      <c r="AK30" s="382">
        <v>0</v>
      </c>
      <c r="AL30" s="382">
        <v>0</v>
      </c>
      <c r="AM30" s="382">
        <v>0</v>
      </c>
      <c r="AN30" s="382">
        <v>0</v>
      </c>
    </row>
    <row r="31" spans="3:40" x14ac:dyDescent="0.3">
      <c r="C31" s="382">
        <v>7</v>
      </c>
      <c r="D31" s="382">
        <v>3</v>
      </c>
      <c r="E31" s="382">
        <v>11</v>
      </c>
      <c r="F31" s="382">
        <v>24008.5</v>
      </c>
      <c r="G31" s="382">
        <v>0</v>
      </c>
      <c r="H31" s="382">
        <v>14841.833333333334</v>
      </c>
      <c r="I31" s="382">
        <v>0</v>
      </c>
      <c r="J31" s="382">
        <v>0</v>
      </c>
      <c r="K31" s="382">
        <v>9166.6666666666661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7</v>
      </c>
      <c r="D32" s="382">
        <v>4</v>
      </c>
      <c r="E32" s="382">
        <v>1</v>
      </c>
      <c r="F32" s="382">
        <v>155.44999999999999</v>
      </c>
      <c r="G32" s="382">
        <v>0</v>
      </c>
      <c r="H32" s="382">
        <v>48.7</v>
      </c>
      <c r="I32" s="382">
        <v>0</v>
      </c>
      <c r="J32" s="382">
        <v>0</v>
      </c>
      <c r="K32" s="382">
        <v>93.75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11</v>
      </c>
      <c r="AI32" s="382">
        <v>0</v>
      </c>
      <c r="AJ32" s="382">
        <v>0</v>
      </c>
      <c r="AK32" s="382">
        <v>0</v>
      </c>
      <c r="AL32" s="382">
        <v>0</v>
      </c>
      <c r="AM32" s="382">
        <v>2</v>
      </c>
      <c r="AN32" s="382">
        <v>0</v>
      </c>
    </row>
    <row r="33" spans="3:40" x14ac:dyDescent="0.3">
      <c r="C33" s="382">
        <v>7</v>
      </c>
      <c r="D33" s="382">
        <v>4</v>
      </c>
      <c r="E33" s="382">
        <v>2</v>
      </c>
      <c r="F33" s="382">
        <v>23363.5</v>
      </c>
      <c r="G33" s="382">
        <v>0</v>
      </c>
      <c r="H33" s="382">
        <v>7930</v>
      </c>
      <c r="I33" s="382">
        <v>0</v>
      </c>
      <c r="J33" s="382">
        <v>0</v>
      </c>
      <c r="K33" s="382">
        <v>13403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1702.5</v>
      </c>
      <c r="AI33" s="382">
        <v>0</v>
      </c>
      <c r="AJ33" s="382">
        <v>0</v>
      </c>
      <c r="AK33" s="382">
        <v>0</v>
      </c>
      <c r="AL33" s="382">
        <v>0</v>
      </c>
      <c r="AM33" s="382">
        <v>328</v>
      </c>
      <c r="AN33" s="382">
        <v>0</v>
      </c>
    </row>
    <row r="34" spans="3:40" x14ac:dyDescent="0.3">
      <c r="C34" s="382">
        <v>7</v>
      </c>
      <c r="D34" s="382">
        <v>4</v>
      </c>
      <c r="E34" s="382">
        <v>3</v>
      </c>
      <c r="F34" s="382">
        <v>136</v>
      </c>
      <c r="G34" s="382">
        <v>0</v>
      </c>
      <c r="H34" s="382">
        <v>0</v>
      </c>
      <c r="I34" s="382">
        <v>0</v>
      </c>
      <c r="J34" s="382">
        <v>0</v>
      </c>
      <c r="K34" s="382">
        <v>136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0</v>
      </c>
      <c r="AD34" s="382">
        <v>0</v>
      </c>
      <c r="AE34" s="382">
        <v>0</v>
      </c>
      <c r="AF34" s="382">
        <v>0</v>
      </c>
      <c r="AG34" s="382">
        <v>0</v>
      </c>
      <c r="AH34" s="382">
        <v>0</v>
      </c>
      <c r="AI34" s="382">
        <v>0</v>
      </c>
      <c r="AJ34" s="382">
        <v>0</v>
      </c>
      <c r="AK34" s="382">
        <v>0</v>
      </c>
      <c r="AL34" s="382">
        <v>0</v>
      </c>
      <c r="AM34" s="382">
        <v>0</v>
      </c>
      <c r="AN34" s="382">
        <v>0</v>
      </c>
    </row>
    <row r="35" spans="3:40" x14ac:dyDescent="0.3">
      <c r="C35" s="382">
        <v>7</v>
      </c>
      <c r="D35" s="382">
        <v>4</v>
      </c>
      <c r="E35" s="382">
        <v>4</v>
      </c>
      <c r="F35" s="382">
        <v>2031</v>
      </c>
      <c r="G35" s="382">
        <v>0</v>
      </c>
      <c r="H35" s="382">
        <v>1357</v>
      </c>
      <c r="I35" s="382">
        <v>0</v>
      </c>
      <c r="J35" s="382">
        <v>0</v>
      </c>
      <c r="K35" s="382">
        <v>644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0</v>
      </c>
      <c r="AF35" s="382">
        <v>0</v>
      </c>
      <c r="AG35" s="382">
        <v>0</v>
      </c>
      <c r="AH35" s="382">
        <v>30</v>
      </c>
      <c r="AI35" s="382">
        <v>0</v>
      </c>
      <c r="AJ35" s="382">
        <v>0</v>
      </c>
      <c r="AK35" s="382">
        <v>0</v>
      </c>
      <c r="AL35" s="382">
        <v>0</v>
      </c>
      <c r="AM35" s="382">
        <v>0</v>
      </c>
      <c r="AN35" s="382">
        <v>0</v>
      </c>
    </row>
    <row r="36" spans="3:40" x14ac:dyDescent="0.3">
      <c r="C36" s="382">
        <v>7</v>
      </c>
      <c r="D36" s="382">
        <v>4</v>
      </c>
      <c r="E36" s="382">
        <v>5</v>
      </c>
      <c r="F36" s="382">
        <v>95</v>
      </c>
      <c r="G36" s="382">
        <v>95</v>
      </c>
      <c r="H36" s="382">
        <v>0</v>
      </c>
      <c r="I36" s="382">
        <v>0</v>
      </c>
      <c r="J36" s="382">
        <v>0</v>
      </c>
      <c r="K36" s="382">
        <v>0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  <row r="37" spans="3:40" x14ac:dyDescent="0.3">
      <c r="C37" s="382">
        <v>7</v>
      </c>
      <c r="D37" s="382">
        <v>4</v>
      </c>
      <c r="E37" s="382">
        <v>6</v>
      </c>
      <c r="F37" s="382">
        <v>6392717</v>
      </c>
      <c r="G37" s="382">
        <v>27100</v>
      </c>
      <c r="H37" s="382">
        <v>3618721</v>
      </c>
      <c r="I37" s="382">
        <v>0</v>
      </c>
      <c r="J37" s="382">
        <v>0</v>
      </c>
      <c r="K37" s="382">
        <v>2491348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0</v>
      </c>
      <c r="AF37" s="382">
        <v>0</v>
      </c>
      <c r="AG37" s="382">
        <v>0</v>
      </c>
      <c r="AH37" s="382">
        <v>213215</v>
      </c>
      <c r="AI37" s="382">
        <v>0</v>
      </c>
      <c r="AJ37" s="382">
        <v>0</v>
      </c>
      <c r="AK37" s="382">
        <v>0</v>
      </c>
      <c r="AL37" s="382">
        <v>0</v>
      </c>
      <c r="AM37" s="382">
        <v>42333</v>
      </c>
      <c r="AN37" s="382">
        <v>0</v>
      </c>
    </row>
    <row r="38" spans="3:40" x14ac:dyDescent="0.3">
      <c r="C38" s="382">
        <v>7</v>
      </c>
      <c r="D38" s="382">
        <v>4</v>
      </c>
      <c r="E38" s="382">
        <v>9</v>
      </c>
      <c r="F38" s="382">
        <v>94322</v>
      </c>
      <c r="G38" s="382">
        <v>0</v>
      </c>
      <c r="H38" s="382">
        <v>60000</v>
      </c>
      <c r="I38" s="382">
        <v>0</v>
      </c>
      <c r="J38" s="382">
        <v>0</v>
      </c>
      <c r="K38" s="382">
        <v>34322</v>
      </c>
      <c r="L38" s="382">
        <v>0</v>
      </c>
      <c r="M38" s="382">
        <v>0</v>
      </c>
      <c r="N38" s="382">
        <v>0</v>
      </c>
      <c r="O38" s="382">
        <v>0</v>
      </c>
      <c r="P38" s="382">
        <v>0</v>
      </c>
      <c r="Q38" s="382">
        <v>0</v>
      </c>
      <c r="R38" s="382">
        <v>0</v>
      </c>
      <c r="S38" s="382">
        <v>0</v>
      </c>
      <c r="T38" s="382">
        <v>0</v>
      </c>
      <c r="U38" s="382">
        <v>0</v>
      </c>
      <c r="V38" s="382">
        <v>0</v>
      </c>
      <c r="W38" s="382">
        <v>0</v>
      </c>
      <c r="X38" s="382">
        <v>0</v>
      </c>
      <c r="Y38" s="382">
        <v>0</v>
      </c>
      <c r="Z38" s="382">
        <v>0</v>
      </c>
      <c r="AA38" s="382">
        <v>0</v>
      </c>
      <c r="AB38" s="382">
        <v>0</v>
      </c>
      <c r="AC38" s="382">
        <v>0</v>
      </c>
      <c r="AD38" s="382">
        <v>0</v>
      </c>
      <c r="AE38" s="382">
        <v>0</v>
      </c>
      <c r="AF38" s="382">
        <v>0</v>
      </c>
      <c r="AG38" s="382">
        <v>0</v>
      </c>
      <c r="AH38" s="382">
        <v>0</v>
      </c>
      <c r="AI38" s="382">
        <v>0</v>
      </c>
      <c r="AJ38" s="382">
        <v>0</v>
      </c>
      <c r="AK38" s="382">
        <v>0</v>
      </c>
      <c r="AL38" s="382">
        <v>0</v>
      </c>
      <c r="AM38" s="382">
        <v>0</v>
      </c>
      <c r="AN38" s="382">
        <v>0</v>
      </c>
    </row>
    <row r="39" spans="3:40" x14ac:dyDescent="0.3">
      <c r="C39" s="382">
        <v>7</v>
      </c>
      <c r="D39" s="382">
        <v>4</v>
      </c>
      <c r="E39" s="382">
        <v>10</v>
      </c>
      <c r="F39" s="382">
        <v>8950</v>
      </c>
      <c r="G39" s="382">
        <v>0</v>
      </c>
      <c r="H39" s="382">
        <v>0</v>
      </c>
      <c r="I39" s="382">
        <v>0</v>
      </c>
      <c r="J39" s="382">
        <v>0</v>
      </c>
      <c r="K39" s="382">
        <v>8950</v>
      </c>
      <c r="L39" s="382">
        <v>0</v>
      </c>
      <c r="M39" s="382">
        <v>0</v>
      </c>
      <c r="N39" s="382">
        <v>0</v>
      </c>
      <c r="O39" s="382">
        <v>0</v>
      </c>
      <c r="P39" s="382">
        <v>0</v>
      </c>
      <c r="Q39" s="382">
        <v>0</v>
      </c>
      <c r="R39" s="382">
        <v>0</v>
      </c>
      <c r="S39" s="382">
        <v>0</v>
      </c>
      <c r="T39" s="382">
        <v>0</v>
      </c>
      <c r="U39" s="382">
        <v>0</v>
      </c>
      <c r="V39" s="382">
        <v>0</v>
      </c>
      <c r="W39" s="382">
        <v>0</v>
      </c>
      <c r="X39" s="382">
        <v>0</v>
      </c>
      <c r="Y39" s="382">
        <v>0</v>
      </c>
      <c r="Z39" s="382">
        <v>0</v>
      </c>
      <c r="AA39" s="382">
        <v>0</v>
      </c>
      <c r="AB39" s="382">
        <v>0</v>
      </c>
      <c r="AC39" s="382">
        <v>0</v>
      </c>
      <c r="AD39" s="382">
        <v>0</v>
      </c>
      <c r="AE39" s="382">
        <v>0</v>
      </c>
      <c r="AF39" s="382">
        <v>0</v>
      </c>
      <c r="AG39" s="382">
        <v>0</v>
      </c>
      <c r="AH39" s="382">
        <v>0</v>
      </c>
      <c r="AI39" s="382">
        <v>0</v>
      </c>
      <c r="AJ39" s="382">
        <v>0</v>
      </c>
      <c r="AK39" s="382">
        <v>0</v>
      </c>
      <c r="AL39" s="382">
        <v>0</v>
      </c>
      <c r="AM39" s="382">
        <v>0</v>
      </c>
      <c r="AN39" s="382">
        <v>0</v>
      </c>
    </row>
    <row r="40" spans="3:40" x14ac:dyDescent="0.3">
      <c r="C40" s="382">
        <v>7</v>
      </c>
      <c r="D40" s="382">
        <v>4</v>
      </c>
      <c r="E40" s="382">
        <v>11</v>
      </c>
      <c r="F40" s="382">
        <v>24008.5</v>
      </c>
      <c r="G40" s="382">
        <v>0</v>
      </c>
      <c r="H40" s="382">
        <v>14841.833333333334</v>
      </c>
      <c r="I40" s="382">
        <v>0</v>
      </c>
      <c r="J40" s="382">
        <v>0</v>
      </c>
      <c r="K40" s="382">
        <v>9166.6666666666661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0</v>
      </c>
      <c r="AD40" s="382">
        <v>0</v>
      </c>
      <c r="AE40" s="382">
        <v>0</v>
      </c>
      <c r="AF40" s="382">
        <v>0</v>
      </c>
      <c r="AG40" s="382">
        <v>0</v>
      </c>
      <c r="AH40" s="382">
        <v>0</v>
      </c>
      <c r="AI40" s="382">
        <v>0</v>
      </c>
      <c r="AJ40" s="382">
        <v>0</v>
      </c>
      <c r="AK40" s="382">
        <v>0</v>
      </c>
      <c r="AL40" s="382">
        <v>0</v>
      </c>
      <c r="AM40" s="382">
        <v>0</v>
      </c>
      <c r="AN40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48766</v>
      </c>
      <c r="D4" s="290">
        <f ca="1">IF(ISERROR(VLOOKUP("Náklady celkem",INDIRECT("HI!$A:$G"),5,0)),0,VLOOKUP("Náklady celkem",INDIRECT("HI!$A:$G"),5,0))</f>
        <v>49204.043730000056</v>
      </c>
      <c r="E4" s="291">
        <f ca="1">IF(C4=0,0,D4/C4)</f>
        <v>1.0089825642865942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6711.666666666667</v>
      </c>
      <c r="D7" s="298">
        <f>IF(ISERROR(HI!E5),"",HI!E5)</f>
        <v>6380.1462500000071</v>
      </c>
      <c r="E7" s="295">
        <f t="shared" ref="E7:E14" si="0">IF(C7=0,0,D7/C7)</f>
        <v>0.95060535137819813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0.95317042658557782</v>
      </c>
      <c r="E8" s="295">
        <f t="shared" si="0"/>
        <v>1.0590782517617532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0.55089419883776969</v>
      </c>
      <c r="E10" s="295">
        <f t="shared" si="0"/>
        <v>0.91815699806294948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0.92996036412742333</v>
      </c>
      <c r="E11" s="295">
        <f t="shared" si="0"/>
        <v>1.1624504551592791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3713.9999999999995</v>
      </c>
      <c r="D14" s="298">
        <f>IF(ISERROR(HI!E6),"",HI!E6)</f>
        <v>3413.9943000000048</v>
      </c>
      <c r="E14" s="295">
        <f t="shared" si="0"/>
        <v>0.9192230210016169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32092.666666666664</v>
      </c>
      <c r="D15" s="294">
        <f ca="1">IF(ISERROR(VLOOKUP("Osobní náklady (Kč) *",INDIRECT("HI!$A:$G"),5,0)),0,VLOOKUP("Osobní náklady (Kč) *",INDIRECT("HI!$A:$G"),5,0))</f>
        <v>32987.644600000036</v>
      </c>
      <c r="E15" s="295">
        <f ca="1">IF(C15=0,0,D15/C15)</f>
        <v>1.0278873034338074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16362.478000000001</v>
      </c>
      <c r="D17" s="314">
        <f ca="1">IF(ISERROR(VLOOKUP("Výnosy celkem",INDIRECT("HI!$A:$G"),5,0)),0,VLOOKUP("Výnosy celkem",INDIRECT("HI!$A:$G"),5,0))</f>
        <v>14913.855</v>
      </c>
      <c r="E17" s="315">
        <f t="shared" ref="E17:E27" ca="1" si="1">IF(C17=0,0,D17/C17)</f>
        <v>0.9114667717200291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353.66800000000001</v>
      </c>
      <c r="D18" s="294">
        <f ca="1">IF(ISERROR(VLOOKUP("Ambulance *",INDIRECT("HI!$A:$G"),5,0)),0,VLOOKUP("Ambulance *",INDIRECT("HI!$A:$G"),5,0))</f>
        <v>1321.635</v>
      </c>
      <c r="E18" s="295">
        <f t="shared" ca="1" si="1"/>
        <v>3.7369369012746416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3.7369369012746416</v>
      </c>
      <c r="E19" s="295">
        <f t="shared" si="1"/>
        <v>3.7369369012746416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1.0164744945594024</v>
      </c>
      <c r="E20" s="295">
        <f t="shared" si="1"/>
        <v>1.1958523465404736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16008.810000000001</v>
      </c>
      <c r="D21" s="294">
        <f ca="1">IF(ISERROR(VLOOKUP("Hospitalizace *",INDIRECT("HI!$A:$G"),5,0)),0,VLOOKUP("Hospitalizace *",INDIRECT("HI!$A:$G"),5,0))</f>
        <v>13592.22</v>
      </c>
      <c r="E21" s="295">
        <f ca="1">IF(C21=0,0,D21/C21)</f>
        <v>0.84904624391194583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0.84904624391194583</v>
      </c>
      <c r="E22" s="295">
        <f t="shared" si="1"/>
        <v>0.84904624391194583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0.83867008228594131</v>
      </c>
      <c r="E23" s="295">
        <f t="shared" si="1"/>
        <v>0.83867008228594131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0.7432432432432432</v>
      </c>
      <c r="E25" s="295">
        <f t="shared" si="1"/>
        <v>0.78236130867709819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0.65528353047510512</v>
      </c>
      <c r="E26" s="295">
        <f t="shared" si="1"/>
        <v>0.65528353047510512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0.64809248782389162</v>
      </c>
      <c r="D27" s="300">
        <f>IF(ISERROR(VLOOKUP("Celkem:",'ZV Vyžád.'!$A:$M,7,0)),"",VLOOKUP("Celkem:",'ZV Vyžád.'!$A:$M,7,0))</f>
        <v>1.0573615415914304</v>
      </c>
      <c r="E27" s="295">
        <f t="shared" si="1"/>
        <v>1.6314979134255154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3863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353668</v>
      </c>
      <c r="C3" s="355">
        <f t="shared" ref="C3:R3" si="0">SUBTOTAL(9,C6:C1048576)</f>
        <v>1</v>
      </c>
      <c r="D3" s="355">
        <f t="shared" si="0"/>
        <v>529340</v>
      </c>
      <c r="E3" s="355">
        <f t="shared" si="0"/>
        <v>1.4967144327448341</v>
      </c>
      <c r="F3" s="355">
        <f t="shared" si="0"/>
        <v>1321635</v>
      </c>
      <c r="G3" s="356">
        <f>IF(B3&lt;&gt;0,F3/B3,"")</f>
        <v>3.7369369012746416</v>
      </c>
      <c r="H3" s="357">
        <f t="shared" si="0"/>
        <v>8479.0400000000009</v>
      </c>
      <c r="I3" s="355">
        <f t="shared" si="0"/>
        <v>1</v>
      </c>
      <c r="J3" s="355">
        <f t="shared" si="0"/>
        <v>17773.440000000002</v>
      </c>
      <c r="K3" s="355">
        <f t="shared" si="0"/>
        <v>2.0961618296410913</v>
      </c>
      <c r="L3" s="355">
        <f t="shared" si="0"/>
        <v>18263.8</v>
      </c>
      <c r="M3" s="358">
        <f>IF(H3&lt;&gt;0,L3/H3,"")</f>
        <v>2.1539938483601913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thickBot="1" x14ac:dyDescent="0.35">
      <c r="A6" s="759" t="s">
        <v>3859</v>
      </c>
      <c r="B6" s="755">
        <v>353668</v>
      </c>
      <c r="C6" s="756">
        <v>1</v>
      </c>
      <c r="D6" s="755">
        <v>529340</v>
      </c>
      <c r="E6" s="756">
        <v>1.4967144327448341</v>
      </c>
      <c r="F6" s="755">
        <v>1321635</v>
      </c>
      <c r="G6" s="757">
        <v>3.7369369012746416</v>
      </c>
      <c r="H6" s="755">
        <v>8479.0400000000009</v>
      </c>
      <c r="I6" s="756">
        <v>1</v>
      </c>
      <c r="J6" s="755">
        <v>17773.440000000002</v>
      </c>
      <c r="K6" s="756">
        <v>2.0961618296410913</v>
      </c>
      <c r="L6" s="755">
        <v>18263.8</v>
      </c>
      <c r="M6" s="757">
        <v>2.1539938483601913</v>
      </c>
      <c r="N6" s="755"/>
      <c r="O6" s="756"/>
      <c r="P6" s="755"/>
      <c r="Q6" s="756"/>
      <c r="R6" s="755"/>
      <c r="S6" s="758"/>
    </row>
    <row r="7" spans="1:19" ht="14.4" customHeight="1" x14ac:dyDescent="0.3">
      <c r="A7" s="760" t="s">
        <v>3860</v>
      </c>
    </row>
    <row r="8" spans="1:19" ht="14.4" customHeight="1" x14ac:dyDescent="0.3">
      <c r="A8" s="761" t="s">
        <v>3861</v>
      </c>
    </row>
    <row r="9" spans="1:19" ht="14.4" customHeight="1" x14ac:dyDescent="0.3">
      <c r="A9" s="760" t="s">
        <v>3862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3981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3456</v>
      </c>
      <c r="F3" s="215">
        <f t="shared" si="0"/>
        <v>362147.04000000004</v>
      </c>
      <c r="G3" s="78"/>
      <c r="H3" s="78"/>
      <c r="I3" s="215">
        <f t="shared" si="0"/>
        <v>4493.3999999999996</v>
      </c>
      <c r="J3" s="215">
        <f t="shared" si="0"/>
        <v>547113.43999999994</v>
      </c>
      <c r="K3" s="78"/>
      <c r="L3" s="78"/>
      <c r="M3" s="215">
        <f t="shared" si="0"/>
        <v>8359.64</v>
      </c>
      <c r="N3" s="215">
        <f t="shared" si="0"/>
        <v>1339898.8</v>
      </c>
      <c r="O3" s="79">
        <f>IF(F3=0,0,N3/F3)</f>
        <v>3.6998750562754839</v>
      </c>
      <c r="P3" s="216">
        <f>IF(M3=0,0,N3/M3)</f>
        <v>160.28187816700242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2"/>
      <c r="B5" s="763"/>
      <c r="C5" s="764"/>
      <c r="D5" s="765"/>
      <c r="E5" s="766" t="s">
        <v>91</v>
      </c>
      <c r="F5" s="767" t="s">
        <v>14</v>
      </c>
      <c r="G5" s="768"/>
      <c r="H5" s="768"/>
      <c r="I5" s="766" t="s">
        <v>91</v>
      </c>
      <c r="J5" s="767" t="s">
        <v>14</v>
      </c>
      <c r="K5" s="768"/>
      <c r="L5" s="768"/>
      <c r="M5" s="766" t="s">
        <v>91</v>
      </c>
      <c r="N5" s="767" t="s">
        <v>14</v>
      </c>
      <c r="O5" s="769"/>
      <c r="P5" s="770"/>
    </row>
    <row r="6" spans="1:16" ht="14.4" customHeight="1" x14ac:dyDescent="0.3">
      <c r="A6" s="624" t="s">
        <v>3864</v>
      </c>
      <c r="B6" s="625" t="s">
        <v>3865</v>
      </c>
      <c r="C6" s="625" t="s">
        <v>3866</v>
      </c>
      <c r="D6" s="625" t="s">
        <v>3867</v>
      </c>
      <c r="E6" s="628"/>
      <c r="F6" s="628"/>
      <c r="G6" s="625"/>
      <c r="H6" s="625"/>
      <c r="I6" s="628"/>
      <c r="J6" s="628"/>
      <c r="K6" s="625"/>
      <c r="L6" s="625"/>
      <c r="M6" s="628">
        <v>1</v>
      </c>
      <c r="N6" s="628">
        <v>56.550000000000004</v>
      </c>
      <c r="O6" s="646"/>
      <c r="P6" s="629">
        <v>56.550000000000004</v>
      </c>
    </row>
    <row r="7" spans="1:16" ht="14.4" customHeight="1" x14ac:dyDescent="0.3">
      <c r="A7" s="695" t="s">
        <v>3864</v>
      </c>
      <c r="B7" s="696" t="s">
        <v>3865</v>
      </c>
      <c r="C7" s="696" t="s">
        <v>3868</v>
      </c>
      <c r="D7" s="696" t="s">
        <v>3869</v>
      </c>
      <c r="E7" s="711"/>
      <c r="F7" s="711"/>
      <c r="G7" s="696"/>
      <c r="H7" s="696"/>
      <c r="I7" s="711"/>
      <c r="J7" s="711"/>
      <c r="K7" s="696"/>
      <c r="L7" s="696"/>
      <c r="M7" s="711">
        <v>2</v>
      </c>
      <c r="N7" s="711">
        <v>315.82</v>
      </c>
      <c r="O7" s="701"/>
      <c r="P7" s="712">
        <v>157.91</v>
      </c>
    </row>
    <row r="8" spans="1:16" ht="14.4" customHeight="1" x14ac:dyDescent="0.3">
      <c r="A8" s="695" t="s">
        <v>3864</v>
      </c>
      <c r="B8" s="696" t="s">
        <v>3865</v>
      </c>
      <c r="C8" s="696" t="s">
        <v>3870</v>
      </c>
      <c r="D8" s="696" t="s">
        <v>3871</v>
      </c>
      <c r="E8" s="711"/>
      <c r="F8" s="711"/>
      <c r="G8" s="696"/>
      <c r="H8" s="696"/>
      <c r="I8" s="711">
        <v>2.4</v>
      </c>
      <c r="J8" s="711">
        <v>636.24</v>
      </c>
      <c r="K8" s="696"/>
      <c r="L8" s="696">
        <v>265.10000000000002</v>
      </c>
      <c r="M8" s="711">
        <v>14</v>
      </c>
      <c r="N8" s="711">
        <v>3711.4</v>
      </c>
      <c r="O8" s="701"/>
      <c r="P8" s="712">
        <v>265.10000000000002</v>
      </c>
    </row>
    <row r="9" spans="1:16" ht="14.4" customHeight="1" x14ac:dyDescent="0.3">
      <c r="A9" s="695" t="s">
        <v>3864</v>
      </c>
      <c r="B9" s="696" t="s">
        <v>3865</v>
      </c>
      <c r="C9" s="696" t="s">
        <v>3872</v>
      </c>
      <c r="D9" s="696" t="s">
        <v>3873</v>
      </c>
      <c r="E9" s="711"/>
      <c r="F9" s="711"/>
      <c r="G9" s="696"/>
      <c r="H9" s="696"/>
      <c r="I9" s="711"/>
      <c r="J9" s="711"/>
      <c r="K9" s="696"/>
      <c r="L9" s="696"/>
      <c r="M9" s="711">
        <v>0.1</v>
      </c>
      <c r="N9" s="711">
        <v>10.54</v>
      </c>
      <c r="O9" s="701"/>
      <c r="P9" s="712">
        <v>105.39999999999999</v>
      </c>
    </row>
    <row r="10" spans="1:16" ht="14.4" customHeight="1" x14ac:dyDescent="0.3">
      <c r="A10" s="695" t="s">
        <v>3864</v>
      </c>
      <c r="B10" s="696" t="s">
        <v>3865</v>
      </c>
      <c r="C10" s="696" t="s">
        <v>3874</v>
      </c>
      <c r="D10" s="696" t="s">
        <v>2002</v>
      </c>
      <c r="E10" s="711"/>
      <c r="F10" s="711"/>
      <c r="G10" s="696"/>
      <c r="H10" s="696"/>
      <c r="I10" s="711"/>
      <c r="J10" s="711"/>
      <c r="K10" s="696"/>
      <c r="L10" s="696"/>
      <c r="M10" s="711">
        <v>2</v>
      </c>
      <c r="N10" s="711">
        <v>27.34</v>
      </c>
      <c r="O10" s="701"/>
      <c r="P10" s="712">
        <v>13.67</v>
      </c>
    </row>
    <row r="11" spans="1:16" ht="14.4" customHeight="1" x14ac:dyDescent="0.3">
      <c r="A11" s="695" t="s">
        <v>3864</v>
      </c>
      <c r="B11" s="696" t="s">
        <v>3865</v>
      </c>
      <c r="C11" s="696" t="s">
        <v>3875</v>
      </c>
      <c r="D11" s="696" t="s">
        <v>3876</v>
      </c>
      <c r="E11" s="711"/>
      <c r="F11" s="711"/>
      <c r="G11" s="696"/>
      <c r="H11" s="696"/>
      <c r="I11" s="711"/>
      <c r="J11" s="711"/>
      <c r="K11" s="696"/>
      <c r="L11" s="696"/>
      <c r="M11" s="711">
        <v>0.5</v>
      </c>
      <c r="N11" s="711">
        <v>55.300000000000004</v>
      </c>
      <c r="O11" s="701"/>
      <c r="P11" s="712">
        <v>110.60000000000001</v>
      </c>
    </row>
    <row r="12" spans="1:16" ht="14.4" customHeight="1" x14ac:dyDescent="0.3">
      <c r="A12" s="695" t="s">
        <v>3864</v>
      </c>
      <c r="B12" s="696" t="s">
        <v>3865</v>
      </c>
      <c r="C12" s="696" t="s">
        <v>3877</v>
      </c>
      <c r="D12" s="696" t="s">
        <v>1087</v>
      </c>
      <c r="E12" s="711"/>
      <c r="F12" s="711"/>
      <c r="G12" s="696"/>
      <c r="H12" s="696"/>
      <c r="I12" s="711"/>
      <c r="J12" s="711"/>
      <c r="K12" s="696"/>
      <c r="L12" s="696"/>
      <c r="M12" s="711">
        <v>0.1</v>
      </c>
      <c r="N12" s="711">
        <v>7.8100000000000005</v>
      </c>
      <c r="O12" s="701"/>
      <c r="P12" s="712">
        <v>78.099999999999994</v>
      </c>
    </row>
    <row r="13" spans="1:16" ht="14.4" customHeight="1" x14ac:dyDescent="0.3">
      <c r="A13" s="695" t="s">
        <v>3864</v>
      </c>
      <c r="B13" s="696" t="s">
        <v>3865</v>
      </c>
      <c r="C13" s="696" t="s">
        <v>3878</v>
      </c>
      <c r="D13" s="696" t="s">
        <v>1282</v>
      </c>
      <c r="E13" s="711"/>
      <c r="F13" s="711"/>
      <c r="G13" s="696"/>
      <c r="H13" s="696"/>
      <c r="I13" s="711"/>
      <c r="J13" s="711"/>
      <c r="K13" s="696"/>
      <c r="L13" s="696"/>
      <c r="M13" s="711">
        <v>1</v>
      </c>
      <c r="N13" s="711">
        <v>616.35</v>
      </c>
      <c r="O13" s="701"/>
      <c r="P13" s="712">
        <v>616.35</v>
      </c>
    </row>
    <row r="14" spans="1:16" ht="14.4" customHeight="1" x14ac:dyDescent="0.3">
      <c r="A14" s="695" t="s">
        <v>3864</v>
      </c>
      <c r="B14" s="696" t="s">
        <v>3865</v>
      </c>
      <c r="C14" s="696" t="s">
        <v>3879</v>
      </c>
      <c r="D14" s="696" t="s">
        <v>3880</v>
      </c>
      <c r="E14" s="711"/>
      <c r="F14" s="711"/>
      <c r="G14" s="696"/>
      <c r="H14" s="696"/>
      <c r="I14" s="711"/>
      <c r="J14" s="711"/>
      <c r="K14" s="696"/>
      <c r="L14" s="696"/>
      <c r="M14" s="711">
        <v>2</v>
      </c>
      <c r="N14" s="711">
        <v>35.28</v>
      </c>
      <c r="O14" s="701"/>
      <c r="P14" s="712">
        <v>17.64</v>
      </c>
    </row>
    <row r="15" spans="1:16" ht="14.4" customHeight="1" x14ac:dyDescent="0.3">
      <c r="A15" s="695" t="s">
        <v>3864</v>
      </c>
      <c r="B15" s="696" t="s">
        <v>3865</v>
      </c>
      <c r="C15" s="696" t="s">
        <v>3881</v>
      </c>
      <c r="D15" s="696" t="s">
        <v>587</v>
      </c>
      <c r="E15" s="711"/>
      <c r="F15" s="711"/>
      <c r="G15" s="696"/>
      <c r="H15" s="696"/>
      <c r="I15" s="711"/>
      <c r="J15" s="711"/>
      <c r="K15" s="696"/>
      <c r="L15" s="696"/>
      <c r="M15" s="711">
        <v>0.09</v>
      </c>
      <c r="N15" s="711">
        <v>28.049999999999997</v>
      </c>
      <c r="O15" s="701"/>
      <c r="P15" s="712">
        <v>311.66666666666663</v>
      </c>
    </row>
    <row r="16" spans="1:16" ht="14.4" customHeight="1" x14ac:dyDescent="0.3">
      <c r="A16" s="695" t="s">
        <v>3864</v>
      </c>
      <c r="B16" s="696" t="s">
        <v>3865</v>
      </c>
      <c r="C16" s="696" t="s">
        <v>3882</v>
      </c>
      <c r="D16" s="696" t="s">
        <v>587</v>
      </c>
      <c r="E16" s="711"/>
      <c r="F16" s="711"/>
      <c r="G16" s="696"/>
      <c r="H16" s="696"/>
      <c r="I16" s="711"/>
      <c r="J16" s="711"/>
      <c r="K16" s="696"/>
      <c r="L16" s="696"/>
      <c r="M16" s="711">
        <v>2.65</v>
      </c>
      <c r="N16" s="711">
        <v>1001.7</v>
      </c>
      <c r="O16" s="701"/>
      <c r="P16" s="712">
        <v>378.00000000000006</v>
      </c>
    </row>
    <row r="17" spans="1:16" ht="14.4" customHeight="1" x14ac:dyDescent="0.3">
      <c r="A17" s="695" t="s">
        <v>3864</v>
      </c>
      <c r="B17" s="696" t="s">
        <v>3865</v>
      </c>
      <c r="C17" s="696" t="s">
        <v>3883</v>
      </c>
      <c r="D17" s="696" t="s">
        <v>2047</v>
      </c>
      <c r="E17" s="711"/>
      <c r="F17" s="711"/>
      <c r="G17" s="696"/>
      <c r="H17" s="696"/>
      <c r="I17" s="711"/>
      <c r="J17" s="711"/>
      <c r="K17" s="696"/>
      <c r="L17" s="696"/>
      <c r="M17" s="711">
        <v>0.70000000000000007</v>
      </c>
      <c r="N17" s="711">
        <v>27.439999999999998</v>
      </c>
      <c r="O17" s="701"/>
      <c r="P17" s="712">
        <v>39.199999999999996</v>
      </c>
    </row>
    <row r="18" spans="1:16" ht="14.4" customHeight="1" x14ac:dyDescent="0.3">
      <c r="A18" s="695" t="s">
        <v>3864</v>
      </c>
      <c r="B18" s="696" t="s">
        <v>3865</v>
      </c>
      <c r="C18" s="696" t="s">
        <v>3884</v>
      </c>
      <c r="D18" s="696" t="s">
        <v>1808</v>
      </c>
      <c r="E18" s="711"/>
      <c r="F18" s="711"/>
      <c r="G18" s="696"/>
      <c r="H18" s="696"/>
      <c r="I18" s="711"/>
      <c r="J18" s="711"/>
      <c r="K18" s="696"/>
      <c r="L18" s="696"/>
      <c r="M18" s="711">
        <v>0.5</v>
      </c>
      <c r="N18" s="711">
        <v>296.10000000000002</v>
      </c>
      <c r="O18" s="701"/>
      <c r="P18" s="712">
        <v>592.20000000000005</v>
      </c>
    </row>
    <row r="19" spans="1:16" ht="14.4" customHeight="1" x14ac:dyDescent="0.3">
      <c r="A19" s="695" t="s">
        <v>3864</v>
      </c>
      <c r="B19" s="696" t="s">
        <v>3885</v>
      </c>
      <c r="C19" s="696" t="s">
        <v>3886</v>
      </c>
      <c r="D19" s="696" t="s">
        <v>3887</v>
      </c>
      <c r="E19" s="711">
        <v>1</v>
      </c>
      <c r="F19" s="711">
        <v>242.64</v>
      </c>
      <c r="G19" s="696">
        <v>1</v>
      </c>
      <c r="H19" s="696">
        <v>242.64</v>
      </c>
      <c r="I19" s="711"/>
      <c r="J19" s="711"/>
      <c r="K19" s="696"/>
      <c r="L19" s="696"/>
      <c r="M19" s="711">
        <v>4</v>
      </c>
      <c r="N19" s="711">
        <v>970.56</v>
      </c>
      <c r="O19" s="701">
        <v>4</v>
      </c>
      <c r="P19" s="712">
        <v>242.64</v>
      </c>
    </row>
    <row r="20" spans="1:16" ht="14.4" customHeight="1" x14ac:dyDescent="0.3">
      <c r="A20" s="695" t="s">
        <v>3864</v>
      </c>
      <c r="B20" s="696" t="s">
        <v>3885</v>
      </c>
      <c r="C20" s="696" t="s">
        <v>3888</v>
      </c>
      <c r="D20" s="696" t="s">
        <v>3889</v>
      </c>
      <c r="E20" s="711">
        <v>10</v>
      </c>
      <c r="F20" s="711">
        <v>2426.3999999999996</v>
      </c>
      <c r="G20" s="696">
        <v>1</v>
      </c>
      <c r="H20" s="696">
        <v>242.63999999999996</v>
      </c>
      <c r="I20" s="711">
        <v>5</v>
      </c>
      <c r="J20" s="711">
        <v>1213.1999999999998</v>
      </c>
      <c r="K20" s="696">
        <v>0.5</v>
      </c>
      <c r="L20" s="696">
        <v>242.63999999999996</v>
      </c>
      <c r="M20" s="711">
        <v>3</v>
      </c>
      <c r="N20" s="711">
        <v>727.92</v>
      </c>
      <c r="O20" s="701">
        <v>0.30000000000000004</v>
      </c>
      <c r="P20" s="712">
        <v>242.64</v>
      </c>
    </row>
    <row r="21" spans="1:16" ht="14.4" customHeight="1" x14ac:dyDescent="0.3">
      <c r="A21" s="695" t="s">
        <v>3864</v>
      </c>
      <c r="B21" s="696" t="s">
        <v>3885</v>
      </c>
      <c r="C21" s="696" t="s">
        <v>3890</v>
      </c>
      <c r="D21" s="696" t="s">
        <v>3891</v>
      </c>
      <c r="E21" s="711"/>
      <c r="F21" s="711"/>
      <c r="G21" s="696"/>
      <c r="H21" s="696"/>
      <c r="I21" s="711"/>
      <c r="J21" s="711"/>
      <c r="K21" s="696"/>
      <c r="L21" s="696"/>
      <c r="M21" s="711">
        <v>1</v>
      </c>
      <c r="N21" s="711">
        <v>242.64</v>
      </c>
      <c r="O21" s="701"/>
      <c r="P21" s="712">
        <v>242.64</v>
      </c>
    </row>
    <row r="22" spans="1:16" ht="14.4" customHeight="1" x14ac:dyDescent="0.3">
      <c r="A22" s="695" t="s">
        <v>3864</v>
      </c>
      <c r="B22" s="696" t="s">
        <v>3885</v>
      </c>
      <c r="C22" s="696" t="s">
        <v>3892</v>
      </c>
      <c r="D22" s="696" t="s">
        <v>3893</v>
      </c>
      <c r="E22" s="711">
        <v>3</v>
      </c>
      <c r="F22" s="711">
        <v>1167</v>
      </c>
      <c r="G22" s="696">
        <v>1</v>
      </c>
      <c r="H22" s="696">
        <v>389</v>
      </c>
      <c r="I22" s="711">
        <v>4</v>
      </c>
      <c r="J22" s="711">
        <v>1556</v>
      </c>
      <c r="K22" s="696">
        <v>1.3333333333333333</v>
      </c>
      <c r="L22" s="696">
        <v>389</v>
      </c>
      <c r="M22" s="711"/>
      <c r="N22" s="711"/>
      <c r="O22" s="701"/>
      <c r="P22" s="712"/>
    </row>
    <row r="23" spans="1:16" ht="14.4" customHeight="1" x14ac:dyDescent="0.3">
      <c r="A23" s="695" t="s">
        <v>3864</v>
      </c>
      <c r="B23" s="696" t="s">
        <v>3885</v>
      </c>
      <c r="C23" s="696" t="s">
        <v>3894</v>
      </c>
      <c r="D23" s="696" t="s">
        <v>3893</v>
      </c>
      <c r="E23" s="711">
        <v>7</v>
      </c>
      <c r="F23" s="711">
        <v>3143</v>
      </c>
      <c r="G23" s="696">
        <v>1</v>
      </c>
      <c r="H23" s="696">
        <v>449</v>
      </c>
      <c r="I23" s="711">
        <v>32</v>
      </c>
      <c r="J23" s="711">
        <v>14368</v>
      </c>
      <c r="K23" s="696">
        <v>4.5714285714285712</v>
      </c>
      <c r="L23" s="696">
        <v>449</v>
      </c>
      <c r="M23" s="711">
        <v>17</v>
      </c>
      <c r="N23" s="711">
        <v>7633</v>
      </c>
      <c r="O23" s="701">
        <v>2.4285714285714284</v>
      </c>
      <c r="P23" s="712">
        <v>449</v>
      </c>
    </row>
    <row r="24" spans="1:16" ht="14.4" customHeight="1" x14ac:dyDescent="0.3">
      <c r="A24" s="695" t="s">
        <v>3864</v>
      </c>
      <c r="B24" s="696" t="s">
        <v>3885</v>
      </c>
      <c r="C24" s="696" t="s">
        <v>3895</v>
      </c>
      <c r="D24" s="696" t="s">
        <v>3893</v>
      </c>
      <c r="E24" s="711">
        <v>3</v>
      </c>
      <c r="F24" s="711">
        <v>1500</v>
      </c>
      <c r="G24" s="696">
        <v>1</v>
      </c>
      <c r="H24" s="696">
        <v>500</v>
      </c>
      <c r="I24" s="711"/>
      <c r="J24" s="711"/>
      <c r="K24" s="696"/>
      <c r="L24" s="696"/>
      <c r="M24" s="711">
        <v>5</v>
      </c>
      <c r="N24" s="711">
        <v>2500</v>
      </c>
      <c r="O24" s="701">
        <v>1.6666666666666667</v>
      </c>
      <c r="P24" s="712">
        <v>500</v>
      </c>
    </row>
    <row r="25" spans="1:16" ht="14.4" customHeight="1" x14ac:dyDescent="0.3">
      <c r="A25" s="695" t="s">
        <v>3864</v>
      </c>
      <c r="B25" s="696" t="s">
        <v>3896</v>
      </c>
      <c r="C25" s="696" t="s">
        <v>3897</v>
      </c>
      <c r="D25" s="696" t="s">
        <v>3898</v>
      </c>
      <c r="E25" s="711">
        <v>16</v>
      </c>
      <c r="F25" s="711">
        <v>1152</v>
      </c>
      <c r="G25" s="696">
        <v>1</v>
      </c>
      <c r="H25" s="696">
        <v>72</v>
      </c>
      <c r="I25" s="711">
        <v>29</v>
      </c>
      <c r="J25" s="711">
        <v>2117</v>
      </c>
      <c r="K25" s="696">
        <v>1.8376736111111112</v>
      </c>
      <c r="L25" s="696">
        <v>73</v>
      </c>
      <c r="M25" s="711">
        <v>11</v>
      </c>
      <c r="N25" s="711">
        <v>805</v>
      </c>
      <c r="O25" s="701">
        <v>0.69878472222222221</v>
      </c>
      <c r="P25" s="712">
        <v>73.181818181818187</v>
      </c>
    </row>
    <row r="26" spans="1:16" ht="14.4" customHeight="1" x14ac:dyDescent="0.3">
      <c r="A26" s="695" t="s">
        <v>3864</v>
      </c>
      <c r="B26" s="696" t="s">
        <v>3896</v>
      </c>
      <c r="C26" s="696" t="s">
        <v>3899</v>
      </c>
      <c r="D26" s="696" t="s">
        <v>3900</v>
      </c>
      <c r="E26" s="711"/>
      <c r="F26" s="711"/>
      <c r="G26" s="696"/>
      <c r="H26" s="696"/>
      <c r="I26" s="711">
        <v>7</v>
      </c>
      <c r="J26" s="711">
        <v>1092</v>
      </c>
      <c r="K26" s="696"/>
      <c r="L26" s="696">
        <v>156</v>
      </c>
      <c r="M26" s="711">
        <v>64</v>
      </c>
      <c r="N26" s="711">
        <v>9620</v>
      </c>
      <c r="O26" s="701"/>
      <c r="P26" s="712">
        <v>150.3125</v>
      </c>
    </row>
    <row r="27" spans="1:16" ht="14.4" customHeight="1" x14ac:dyDescent="0.3">
      <c r="A27" s="695" t="s">
        <v>3864</v>
      </c>
      <c r="B27" s="696" t="s">
        <v>3896</v>
      </c>
      <c r="C27" s="696" t="s">
        <v>3901</v>
      </c>
      <c r="D27" s="696" t="s">
        <v>3902</v>
      </c>
      <c r="E27" s="711">
        <v>231</v>
      </c>
      <c r="F27" s="711">
        <v>7854</v>
      </c>
      <c r="G27" s="696">
        <v>1</v>
      </c>
      <c r="H27" s="696">
        <v>34</v>
      </c>
      <c r="I27" s="711">
        <v>156</v>
      </c>
      <c r="J27" s="711">
        <v>5304</v>
      </c>
      <c r="K27" s="696">
        <v>0.67532467532467533</v>
      </c>
      <c r="L27" s="696">
        <v>34</v>
      </c>
      <c r="M27" s="711">
        <v>220</v>
      </c>
      <c r="N27" s="711">
        <v>7541</v>
      </c>
      <c r="O27" s="701">
        <v>0.96014769544181311</v>
      </c>
      <c r="P27" s="712">
        <v>34.277272727272724</v>
      </c>
    </row>
    <row r="28" spans="1:16" ht="14.4" customHeight="1" x14ac:dyDescent="0.3">
      <c r="A28" s="695" t="s">
        <v>3864</v>
      </c>
      <c r="B28" s="696" t="s">
        <v>3896</v>
      </c>
      <c r="C28" s="696" t="s">
        <v>3903</v>
      </c>
      <c r="D28" s="696" t="s">
        <v>3904</v>
      </c>
      <c r="E28" s="711"/>
      <c r="F28" s="711"/>
      <c r="G28" s="696"/>
      <c r="H28" s="696"/>
      <c r="I28" s="711"/>
      <c r="J28" s="711"/>
      <c r="K28" s="696"/>
      <c r="L28" s="696"/>
      <c r="M28" s="711">
        <v>6</v>
      </c>
      <c r="N28" s="711">
        <v>650</v>
      </c>
      <c r="O28" s="701"/>
      <c r="P28" s="712">
        <v>108.33333333333333</v>
      </c>
    </row>
    <row r="29" spans="1:16" ht="14.4" customHeight="1" x14ac:dyDescent="0.3">
      <c r="A29" s="695" t="s">
        <v>3864</v>
      </c>
      <c r="B29" s="696" t="s">
        <v>3896</v>
      </c>
      <c r="C29" s="696" t="s">
        <v>3905</v>
      </c>
      <c r="D29" s="696" t="s">
        <v>3906</v>
      </c>
      <c r="E29" s="711">
        <v>12</v>
      </c>
      <c r="F29" s="711">
        <v>1440</v>
      </c>
      <c r="G29" s="696">
        <v>1</v>
      </c>
      <c r="H29" s="696">
        <v>120</v>
      </c>
      <c r="I29" s="711">
        <v>41</v>
      </c>
      <c r="J29" s="711">
        <v>4961</v>
      </c>
      <c r="K29" s="696">
        <v>3.4451388888888888</v>
      </c>
      <c r="L29" s="696">
        <v>121</v>
      </c>
      <c r="M29" s="711">
        <v>28</v>
      </c>
      <c r="N29" s="711">
        <v>3398</v>
      </c>
      <c r="O29" s="701">
        <v>2.3597222222222221</v>
      </c>
      <c r="P29" s="712">
        <v>121.35714285714286</v>
      </c>
    </row>
    <row r="30" spans="1:16" ht="14.4" customHeight="1" x14ac:dyDescent="0.3">
      <c r="A30" s="695" t="s">
        <v>3864</v>
      </c>
      <c r="B30" s="696" t="s">
        <v>3896</v>
      </c>
      <c r="C30" s="696" t="s">
        <v>3907</v>
      </c>
      <c r="D30" s="696" t="s">
        <v>3860</v>
      </c>
      <c r="E30" s="711">
        <v>1</v>
      </c>
      <c r="F30" s="711">
        <v>156</v>
      </c>
      <c r="G30" s="696">
        <v>1</v>
      </c>
      <c r="H30" s="696">
        <v>156</v>
      </c>
      <c r="I30" s="711"/>
      <c r="J30" s="711"/>
      <c r="K30" s="696"/>
      <c r="L30" s="696"/>
      <c r="M30" s="711"/>
      <c r="N30" s="711"/>
      <c r="O30" s="701"/>
      <c r="P30" s="712"/>
    </row>
    <row r="31" spans="1:16" ht="14.4" customHeight="1" x14ac:dyDescent="0.3">
      <c r="A31" s="695" t="s">
        <v>3864</v>
      </c>
      <c r="B31" s="696" t="s">
        <v>3896</v>
      </c>
      <c r="C31" s="696" t="s">
        <v>3908</v>
      </c>
      <c r="D31" s="696" t="s">
        <v>3860</v>
      </c>
      <c r="E31" s="711">
        <v>20</v>
      </c>
      <c r="F31" s="711">
        <v>1560</v>
      </c>
      <c r="G31" s="696">
        <v>1</v>
      </c>
      <c r="H31" s="696">
        <v>78</v>
      </c>
      <c r="I31" s="711"/>
      <c r="J31" s="711"/>
      <c r="K31" s="696"/>
      <c r="L31" s="696"/>
      <c r="M31" s="711"/>
      <c r="N31" s="711"/>
      <c r="O31" s="701"/>
      <c r="P31" s="712"/>
    </row>
    <row r="32" spans="1:16" ht="14.4" customHeight="1" x14ac:dyDescent="0.3">
      <c r="A32" s="695" t="s">
        <v>3864</v>
      </c>
      <c r="B32" s="696" t="s">
        <v>3896</v>
      </c>
      <c r="C32" s="696" t="s">
        <v>3909</v>
      </c>
      <c r="D32" s="696" t="s">
        <v>3910</v>
      </c>
      <c r="E32" s="711">
        <v>238</v>
      </c>
      <c r="F32" s="711">
        <v>54978</v>
      </c>
      <c r="G32" s="696">
        <v>1</v>
      </c>
      <c r="H32" s="696">
        <v>231</v>
      </c>
      <c r="I32" s="711">
        <v>276</v>
      </c>
      <c r="J32" s="711">
        <v>64032</v>
      </c>
      <c r="K32" s="696">
        <v>1.1646840554403579</v>
      </c>
      <c r="L32" s="696">
        <v>232</v>
      </c>
      <c r="M32" s="711">
        <v>2692</v>
      </c>
      <c r="N32" s="711">
        <v>625918</v>
      </c>
      <c r="O32" s="701">
        <v>11.384881225217359</v>
      </c>
      <c r="P32" s="712">
        <v>232.51040118870728</v>
      </c>
    </row>
    <row r="33" spans="1:16" ht="14.4" customHeight="1" x14ac:dyDescent="0.3">
      <c r="A33" s="695" t="s">
        <v>3864</v>
      </c>
      <c r="B33" s="696" t="s">
        <v>3896</v>
      </c>
      <c r="C33" s="696" t="s">
        <v>3911</v>
      </c>
      <c r="D33" s="696" t="s">
        <v>3912</v>
      </c>
      <c r="E33" s="711">
        <v>226</v>
      </c>
      <c r="F33" s="711">
        <v>26216</v>
      </c>
      <c r="G33" s="696">
        <v>1</v>
      </c>
      <c r="H33" s="696">
        <v>116</v>
      </c>
      <c r="I33" s="711">
        <v>321</v>
      </c>
      <c r="J33" s="711">
        <v>37236</v>
      </c>
      <c r="K33" s="696">
        <v>1.4203539823008851</v>
      </c>
      <c r="L33" s="696">
        <v>116</v>
      </c>
      <c r="M33" s="711">
        <v>426</v>
      </c>
      <c r="N33" s="711">
        <v>49640</v>
      </c>
      <c r="O33" s="701">
        <v>1.893500152578578</v>
      </c>
      <c r="P33" s="712">
        <v>116.52582159624413</v>
      </c>
    </row>
    <row r="34" spans="1:16" ht="14.4" customHeight="1" x14ac:dyDescent="0.3">
      <c r="A34" s="695" t="s">
        <v>3864</v>
      </c>
      <c r="B34" s="696" t="s">
        <v>3896</v>
      </c>
      <c r="C34" s="696" t="s">
        <v>3913</v>
      </c>
      <c r="D34" s="696" t="s">
        <v>3914</v>
      </c>
      <c r="E34" s="711"/>
      <c r="F34" s="711"/>
      <c r="G34" s="696"/>
      <c r="H34" s="696"/>
      <c r="I34" s="711">
        <v>8</v>
      </c>
      <c r="J34" s="711">
        <v>2560</v>
      </c>
      <c r="K34" s="696"/>
      <c r="L34" s="696">
        <v>320</v>
      </c>
      <c r="M34" s="711">
        <v>12</v>
      </c>
      <c r="N34" s="711">
        <v>3844</v>
      </c>
      <c r="O34" s="701"/>
      <c r="P34" s="712">
        <v>320.33333333333331</v>
      </c>
    </row>
    <row r="35" spans="1:16" ht="14.4" customHeight="1" x14ac:dyDescent="0.3">
      <c r="A35" s="695" t="s">
        <v>3864</v>
      </c>
      <c r="B35" s="696" t="s">
        <v>3896</v>
      </c>
      <c r="C35" s="696" t="s">
        <v>3915</v>
      </c>
      <c r="D35" s="696" t="s">
        <v>3916</v>
      </c>
      <c r="E35" s="711">
        <v>52</v>
      </c>
      <c r="F35" s="711">
        <v>25116</v>
      </c>
      <c r="G35" s="696">
        <v>1</v>
      </c>
      <c r="H35" s="696">
        <v>483</v>
      </c>
      <c r="I35" s="711">
        <v>123</v>
      </c>
      <c r="J35" s="711">
        <v>59532</v>
      </c>
      <c r="K35" s="696">
        <v>2.3702818920210222</v>
      </c>
      <c r="L35" s="696">
        <v>484</v>
      </c>
      <c r="M35" s="711">
        <v>71</v>
      </c>
      <c r="N35" s="711">
        <v>34416</v>
      </c>
      <c r="O35" s="701">
        <v>1.3702818920210225</v>
      </c>
      <c r="P35" s="712">
        <v>484.73239436619718</v>
      </c>
    </row>
    <row r="36" spans="1:16" ht="14.4" customHeight="1" x14ac:dyDescent="0.3">
      <c r="A36" s="695" t="s">
        <v>3864</v>
      </c>
      <c r="B36" s="696" t="s">
        <v>3896</v>
      </c>
      <c r="C36" s="696" t="s">
        <v>3917</v>
      </c>
      <c r="D36" s="696" t="s">
        <v>3918</v>
      </c>
      <c r="E36" s="711"/>
      <c r="F36" s="711"/>
      <c r="G36" s="696"/>
      <c r="H36" s="696"/>
      <c r="I36" s="711"/>
      <c r="J36" s="711"/>
      <c r="K36" s="696"/>
      <c r="L36" s="696"/>
      <c r="M36" s="711">
        <v>1</v>
      </c>
      <c r="N36" s="711">
        <v>677</v>
      </c>
      <c r="O36" s="701"/>
      <c r="P36" s="712">
        <v>677</v>
      </c>
    </row>
    <row r="37" spans="1:16" ht="14.4" customHeight="1" x14ac:dyDescent="0.3">
      <c r="A37" s="695" t="s">
        <v>3864</v>
      </c>
      <c r="B37" s="696" t="s">
        <v>3896</v>
      </c>
      <c r="C37" s="696" t="s">
        <v>3919</v>
      </c>
      <c r="D37" s="696" t="s">
        <v>3920</v>
      </c>
      <c r="E37" s="711"/>
      <c r="F37" s="711"/>
      <c r="G37" s="696"/>
      <c r="H37" s="696"/>
      <c r="I37" s="711">
        <v>1</v>
      </c>
      <c r="J37" s="711">
        <v>749</v>
      </c>
      <c r="K37" s="696"/>
      <c r="L37" s="696">
        <v>749</v>
      </c>
      <c r="M37" s="711"/>
      <c r="N37" s="711"/>
      <c r="O37" s="701"/>
      <c r="P37" s="712"/>
    </row>
    <row r="38" spans="1:16" ht="14.4" customHeight="1" x14ac:dyDescent="0.3">
      <c r="A38" s="695" t="s">
        <v>3864</v>
      </c>
      <c r="B38" s="696" t="s">
        <v>3896</v>
      </c>
      <c r="C38" s="696" t="s">
        <v>3921</v>
      </c>
      <c r="D38" s="696" t="s">
        <v>3916</v>
      </c>
      <c r="E38" s="711">
        <v>30</v>
      </c>
      <c r="F38" s="711">
        <v>16500</v>
      </c>
      <c r="G38" s="696">
        <v>1</v>
      </c>
      <c r="H38" s="696">
        <v>550</v>
      </c>
      <c r="I38" s="711">
        <v>48</v>
      </c>
      <c r="J38" s="711">
        <v>26544</v>
      </c>
      <c r="K38" s="696">
        <v>1.6087272727272728</v>
      </c>
      <c r="L38" s="696">
        <v>553</v>
      </c>
      <c r="M38" s="711">
        <v>126</v>
      </c>
      <c r="N38" s="711">
        <v>69738</v>
      </c>
      <c r="O38" s="701">
        <v>4.2265454545454544</v>
      </c>
      <c r="P38" s="712">
        <v>553.47619047619048</v>
      </c>
    </row>
    <row r="39" spans="1:16" ht="14.4" customHeight="1" x14ac:dyDescent="0.3">
      <c r="A39" s="695" t="s">
        <v>3864</v>
      </c>
      <c r="B39" s="696" t="s">
        <v>3896</v>
      </c>
      <c r="C39" s="696" t="s">
        <v>3922</v>
      </c>
      <c r="D39" s="696" t="s">
        <v>3918</v>
      </c>
      <c r="E39" s="711"/>
      <c r="F39" s="711"/>
      <c r="G39" s="696"/>
      <c r="H39" s="696"/>
      <c r="I39" s="711"/>
      <c r="J39" s="711"/>
      <c r="K39" s="696"/>
      <c r="L39" s="696"/>
      <c r="M39" s="711">
        <v>3</v>
      </c>
      <c r="N39" s="711">
        <v>2250</v>
      </c>
      <c r="O39" s="701"/>
      <c r="P39" s="712">
        <v>750</v>
      </c>
    </row>
    <row r="40" spans="1:16" ht="14.4" customHeight="1" x14ac:dyDescent="0.3">
      <c r="A40" s="695" t="s">
        <v>3864</v>
      </c>
      <c r="B40" s="696" t="s">
        <v>3896</v>
      </c>
      <c r="C40" s="696" t="s">
        <v>3923</v>
      </c>
      <c r="D40" s="696" t="s">
        <v>3924</v>
      </c>
      <c r="E40" s="711"/>
      <c r="F40" s="711"/>
      <c r="G40" s="696"/>
      <c r="H40" s="696"/>
      <c r="I40" s="711">
        <v>1</v>
      </c>
      <c r="J40" s="711">
        <v>439</v>
      </c>
      <c r="K40" s="696"/>
      <c r="L40" s="696">
        <v>439</v>
      </c>
      <c r="M40" s="711">
        <v>6</v>
      </c>
      <c r="N40" s="711">
        <v>2655</v>
      </c>
      <c r="O40" s="701"/>
      <c r="P40" s="712">
        <v>442.5</v>
      </c>
    </row>
    <row r="41" spans="1:16" ht="14.4" customHeight="1" x14ac:dyDescent="0.3">
      <c r="A41" s="695" t="s">
        <v>3864</v>
      </c>
      <c r="B41" s="696" t="s">
        <v>3896</v>
      </c>
      <c r="C41" s="696" t="s">
        <v>3925</v>
      </c>
      <c r="D41" s="696" t="s">
        <v>3926</v>
      </c>
      <c r="E41" s="711"/>
      <c r="F41" s="711"/>
      <c r="G41" s="696"/>
      <c r="H41" s="696"/>
      <c r="I41" s="711">
        <v>2</v>
      </c>
      <c r="J41" s="711">
        <v>862</v>
      </c>
      <c r="K41" s="696"/>
      <c r="L41" s="696">
        <v>431</v>
      </c>
      <c r="M41" s="711"/>
      <c r="N41" s="711"/>
      <c r="O41" s="701"/>
      <c r="P41" s="712"/>
    </row>
    <row r="42" spans="1:16" ht="14.4" customHeight="1" x14ac:dyDescent="0.3">
      <c r="A42" s="695" t="s">
        <v>3864</v>
      </c>
      <c r="B42" s="696" t="s">
        <v>3896</v>
      </c>
      <c r="C42" s="696" t="s">
        <v>3927</v>
      </c>
      <c r="D42" s="696" t="s">
        <v>3928</v>
      </c>
      <c r="E42" s="711">
        <v>5</v>
      </c>
      <c r="F42" s="711">
        <v>1030</v>
      </c>
      <c r="G42" s="696">
        <v>1</v>
      </c>
      <c r="H42" s="696">
        <v>206</v>
      </c>
      <c r="I42" s="711"/>
      <c r="J42" s="711"/>
      <c r="K42" s="696"/>
      <c r="L42" s="696"/>
      <c r="M42" s="711">
        <v>2</v>
      </c>
      <c r="N42" s="711">
        <v>418</v>
      </c>
      <c r="O42" s="701">
        <v>0.40582524271844661</v>
      </c>
      <c r="P42" s="712">
        <v>209</v>
      </c>
    </row>
    <row r="43" spans="1:16" ht="14.4" customHeight="1" x14ac:dyDescent="0.3">
      <c r="A43" s="695" t="s">
        <v>3864</v>
      </c>
      <c r="B43" s="696" t="s">
        <v>3896</v>
      </c>
      <c r="C43" s="696" t="s">
        <v>3929</v>
      </c>
      <c r="D43" s="696" t="s">
        <v>3930</v>
      </c>
      <c r="E43" s="711">
        <v>90</v>
      </c>
      <c r="F43" s="711">
        <v>57780</v>
      </c>
      <c r="G43" s="696">
        <v>1</v>
      </c>
      <c r="H43" s="696">
        <v>642</v>
      </c>
      <c r="I43" s="711">
        <v>88</v>
      </c>
      <c r="J43" s="711">
        <v>56760</v>
      </c>
      <c r="K43" s="696">
        <v>0.98234683281412249</v>
      </c>
      <c r="L43" s="696">
        <v>645</v>
      </c>
      <c r="M43" s="711">
        <v>110</v>
      </c>
      <c r="N43" s="711">
        <v>71082</v>
      </c>
      <c r="O43" s="701">
        <v>1.2302180685358255</v>
      </c>
      <c r="P43" s="712">
        <v>646.20000000000005</v>
      </c>
    </row>
    <row r="44" spans="1:16" ht="14.4" customHeight="1" x14ac:dyDescent="0.3">
      <c r="A44" s="695" t="s">
        <v>3864</v>
      </c>
      <c r="B44" s="696" t="s">
        <v>3896</v>
      </c>
      <c r="C44" s="696" t="s">
        <v>3931</v>
      </c>
      <c r="D44" s="696" t="s">
        <v>3932</v>
      </c>
      <c r="E44" s="711"/>
      <c r="F44" s="711"/>
      <c r="G44" s="696"/>
      <c r="H44" s="696"/>
      <c r="I44" s="711">
        <v>1</v>
      </c>
      <c r="J44" s="711">
        <v>327</v>
      </c>
      <c r="K44" s="696"/>
      <c r="L44" s="696">
        <v>327</v>
      </c>
      <c r="M44" s="711"/>
      <c r="N44" s="711"/>
      <c r="O44" s="701"/>
      <c r="P44" s="712"/>
    </row>
    <row r="45" spans="1:16" ht="14.4" customHeight="1" x14ac:dyDescent="0.3">
      <c r="A45" s="695" t="s">
        <v>3864</v>
      </c>
      <c r="B45" s="696" t="s">
        <v>3896</v>
      </c>
      <c r="C45" s="696" t="s">
        <v>3933</v>
      </c>
      <c r="D45" s="696" t="s">
        <v>3934</v>
      </c>
      <c r="E45" s="711">
        <v>8</v>
      </c>
      <c r="F45" s="711">
        <v>0</v>
      </c>
      <c r="G45" s="696"/>
      <c r="H45" s="696">
        <v>0</v>
      </c>
      <c r="I45" s="711">
        <v>11</v>
      </c>
      <c r="J45" s="711">
        <v>0</v>
      </c>
      <c r="K45" s="696"/>
      <c r="L45" s="696">
        <v>0</v>
      </c>
      <c r="M45" s="711">
        <v>10</v>
      </c>
      <c r="N45" s="711">
        <v>0</v>
      </c>
      <c r="O45" s="701"/>
      <c r="P45" s="712">
        <v>0</v>
      </c>
    </row>
    <row r="46" spans="1:16" ht="14.4" customHeight="1" x14ac:dyDescent="0.3">
      <c r="A46" s="695" t="s">
        <v>3864</v>
      </c>
      <c r="B46" s="696" t="s">
        <v>3896</v>
      </c>
      <c r="C46" s="696" t="s">
        <v>3935</v>
      </c>
      <c r="D46" s="696" t="s">
        <v>3936</v>
      </c>
      <c r="E46" s="711">
        <v>13</v>
      </c>
      <c r="F46" s="711">
        <v>1053</v>
      </c>
      <c r="G46" s="696">
        <v>1</v>
      </c>
      <c r="H46" s="696">
        <v>81</v>
      </c>
      <c r="I46" s="711">
        <v>116</v>
      </c>
      <c r="J46" s="711">
        <v>9512</v>
      </c>
      <c r="K46" s="696">
        <v>9.0332383665717</v>
      </c>
      <c r="L46" s="696">
        <v>82</v>
      </c>
      <c r="M46" s="711">
        <v>169</v>
      </c>
      <c r="N46" s="711">
        <v>13926</v>
      </c>
      <c r="O46" s="701">
        <v>13.225071225071225</v>
      </c>
      <c r="P46" s="712">
        <v>82.402366863905328</v>
      </c>
    </row>
    <row r="47" spans="1:16" ht="14.4" customHeight="1" x14ac:dyDescent="0.3">
      <c r="A47" s="695" t="s">
        <v>3864</v>
      </c>
      <c r="B47" s="696" t="s">
        <v>3896</v>
      </c>
      <c r="C47" s="696" t="s">
        <v>3937</v>
      </c>
      <c r="D47" s="696" t="s">
        <v>3938</v>
      </c>
      <c r="E47" s="711">
        <v>1</v>
      </c>
      <c r="F47" s="711">
        <v>738</v>
      </c>
      <c r="G47" s="696">
        <v>1</v>
      </c>
      <c r="H47" s="696">
        <v>738</v>
      </c>
      <c r="I47" s="711">
        <v>2</v>
      </c>
      <c r="J47" s="711">
        <v>1484</v>
      </c>
      <c r="K47" s="696">
        <v>2.0108401084010841</v>
      </c>
      <c r="L47" s="696">
        <v>742</v>
      </c>
      <c r="M47" s="711"/>
      <c r="N47" s="711"/>
      <c r="O47" s="701"/>
      <c r="P47" s="712"/>
    </row>
    <row r="48" spans="1:16" ht="14.4" customHeight="1" x14ac:dyDescent="0.3">
      <c r="A48" s="695" t="s">
        <v>3864</v>
      </c>
      <c r="B48" s="696" t="s">
        <v>3896</v>
      </c>
      <c r="C48" s="696" t="s">
        <v>3939</v>
      </c>
      <c r="D48" s="696" t="s">
        <v>3940</v>
      </c>
      <c r="E48" s="711"/>
      <c r="F48" s="711"/>
      <c r="G48" s="696"/>
      <c r="H48" s="696"/>
      <c r="I48" s="711"/>
      <c r="J48" s="711"/>
      <c r="K48" s="696"/>
      <c r="L48" s="696"/>
      <c r="M48" s="711">
        <v>1</v>
      </c>
      <c r="N48" s="711">
        <v>703</v>
      </c>
      <c r="O48" s="701"/>
      <c r="P48" s="712">
        <v>703</v>
      </c>
    </row>
    <row r="49" spans="1:16" ht="14.4" customHeight="1" x14ac:dyDescent="0.3">
      <c r="A49" s="695" t="s">
        <v>3864</v>
      </c>
      <c r="B49" s="696" t="s">
        <v>3896</v>
      </c>
      <c r="C49" s="696" t="s">
        <v>3941</v>
      </c>
      <c r="D49" s="696" t="s">
        <v>3942</v>
      </c>
      <c r="E49" s="711">
        <v>1802</v>
      </c>
      <c r="F49" s="711">
        <v>0</v>
      </c>
      <c r="G49" s="696"/>
      <c r="H49" s="696">
        <v>0</v>
      </c>
      <c r="I49" s="711">
        <v>2079</v>
      </c>
      <c r="J49" s="711">
        <v>0</v>
      </c>
      <c r="K49" s="696"/>
      <c r="L49" s="696">
        <v>0</v>
      </c>
      <c r="M49" s="711">
        <v>2065</v>
      </c>
      <c r="N49" s="711">
        <v>0</v>
      </c>
      <c r="O49" s="701"/>
      <c r="P49" s="712">
        <v>0</v>
      </c>
    </row>
    <row r="50" spans="1:16" ht="14.4" customHeight="1" x14ac:dyDescent="0.3">
      <c r="A50" s="695" t="s">
        <v>3864</v>
      </c>
      <c r="B50" s="696" t="s">
        <v>3896</v>
      </c>
      <c r="C50" s="696" t="s">
        <v>3943</v>
      </c>
      <c r="D50" s="696" t="s">
        <v>3944</v>
      </c>
      <c r="E50" s="711"/>
      <c r="F50" s="711"/>
      <c r="G50" s="696"/>
      <c r="H50" s="696"/>
      <c r="I50" s="711"/>
      <c r="J50" s="711"/>
      <c r="K50" s="696"/>
      <c r="L50" s="696"/>
      <c r="M50" s="711">
        <v>200</v>
      </c>
      <c r="N50" s="711">
        <v>21322</v>
      </c>
      <c r="O50" s="701"/>
      <c r="P50" s="712">
        <v>106.61</v>
      </c>
    </row>
    <row r="51" spans="1:16" ht="14.4" customHeight="1" x14ac:dyDescent="0.3">
      <c r="A51" s="695" t="s">
        <v>3864</v>
      </c>
      <c r="B51" s="696" t="s">
        <v>3896</v>
      </c>
      <c r="C51" s="696" t="s">
        <v>3945</v>
      </c>
      <c r="D51" s="696" t="s">
        <v>3946</v>
      </c>
      <c r="E51" s="711">
        <v>2</v>
      </c>
      <c r="F51" s="711">
        <v>222</v>
      </c>
      <c r="G51" s="696">
        <v>1</v>
      </c>
      <c r="H51" s="696">
        <v>111</v>
      </c>
      <c r="I51" s="711">
        <v>144</v>
      </c>
      <c r="J51" s="711">
        <v>16128</v>
      </c>
      <c r="K51" s="696">
        <v>72.648648648648646</v>
      </c>
      <c r="L51" s="696">
        <v>112</v>
      </c>
      <c r="M51" s="711">
        <v>850</v>
      </c>
      <c r="N51" s="711">
        <v>95432</v>
      </c>
      <c r="O51" s="701">
        <v>429.87387387387389</v>
      </c>
      <c r="P51" s="712">
        <v>112.27294117647058</v>
      </c>
    </row>
    <row r="52" spans="1:16" ht="14.4" customHeight="1" x14ac:dyDescent="0.3">
      <c r="A52" s="695" t="s">
        <v>3864</v>
      </c>
      <c r="B52" s="696" t="s">
        <v>3896</v>
      </c>
      <c r="C52" s="696" t="s">
        <v>3947</v>
      </c>
      <c r="D52" s="696" t="s">
        <v>3948</v>
      </c>
      <c r="E52" s="711"/>
      <c r="F52" s="711"/>
      <c r="G52" s="696"/>
      <c r="H52" s="696"/>
      <c r="I52" s="711">
        <v>21</v>
      </c>
      <c r="J52" s="711">
        <v>1701</v>
      </c>
      <c r="K52" s="696"/>
      <c r="L52" s="696">
        <v>81</v>
      </c>
      <c r="M52" s="711">
        <v>6</v>
      </c>
      <c r="N52" s="711">
        <v>486</v>
      </c>
      <c r="O52" s="701"/>
      <c r="P52" s="712">
        <v>81</v>
      </c>
    </row>
    <row r="53" spans="1:16" ht="14.4" customHeight="1" x14ac:dyDescent="0.3">
      <c r="A53" s="695" t="s">
        <v>3864</v>
      </c>
      <c r="B53" s="696" t="s">
        <v>3896</v>
      </c>
      <c r="C53" s="696" t="s">
        <v>3949</v>
      </c>
      <c r="D53" s="696" t="s">
        <v>3950</v>
      </c>
      <c r="E53" s="711">
        <v>3</v>
      </c>
      <c r="F53" s="711">
        <v>57</v>
      </c>
      <c r="G53" s="696">
        <v>1</v>
      </c>
      <c r="H53" s="696">
        <v>19</v>
      </c>
      <c r="I53" s="711">
        <v>5</v>
      </c>
      <c r="J53" s="711">
        <v>150</v>
      </c>
      <c r="K53" s="696">
        <v>2.6315789473684212</v>
      </c>
      <c r="L53" s="696">
        <v>30</v>
      </c>
      <c r="M53" s="711">
        <v>4</v>
      </c>
      <c r="N53" s="711">
        <v>120</v>
      </c>
      <c r="O53" s="701">
        <v>2.1052631578947367</v>
      </c>
      <c r="P53" s="712">
        <v>30</v>
      </c>
    </row>
    <row r="54" spans="1:16" ht="14.4" customHeight="1" x14ac:dyDescent="0.3">
      <c r="A54" s="695" t="s">
        <v>3864</v>
      </c>
      <c r="B54" s="696" t="s">
        <v>3896</v>
      </c>
      <c r="C54" s="696" t="s">
        <v>3951</v>
      </c>
      <c r="D54" s="696" t="s">
        <v>3952</v>
      </c>
      <c r="E54" s="711"/>
      <c r="F54" s="711"/>
      <c r="G54" s="696"/>
      <c r="H54" s="696"/>
      <c r="I54" s="711">
        <v>1</v>
      </c>
      <c r="J54" s="711">
        <v>141</v>
      </c>
      <c r="K54" s="696"/>
      <c r="L54" s="696">
        <v>141</v>
      </c>
      <c r="M54" s="711"/>
      <c r="N54" s="711"/>
      <c r="O54" s="701"/>
      <c r="P54" s="712"/>
    </row>
    <row r="55" spans="1:16" ht="14.4" customHeight="1" x14ac:dyDescent="0.3">
      <c r="A55" s="695" t="s">
        <v>3864</v>
      </c>
      <c r="B55" s="696" t="s">
        <v>3896</v>
      </c>
      <c r="C55" s="696" t="s">
        <v>3953</v>
      </c>
      <c r="D55" s="696" t="s">
        <v>3954</v>
      </c>
      <c r="E55" s="711">
        <v>166</v>
      </c>
      <c r="F55" s="711">
        <v>48970</v>
      </c>
      <c r="G55" s="696">
        <v>1</v>
      </c>
      <c r="H55" s="696">
        <v>295</v>
      </c>
      <c r="I55" s="711">
        <v>150</v>
      </c>
      <c r="J55" s="711">
        <v>44400</v>
      </c>
      <c r="K55" s="696">
        <v>0.90667755768838065</v>
      </c>
      <c r="L55" s="696">
        <v>296</v>
      </c>
      <c r="M55" s="711">
        <v>225</v>
      </c>
      <c r="N55" s="711">
        <v>66704</v>
      </c>
      <c r="O55" s="701">
        <v>1.362140085766796</v>
      </c>
      <c r="P55" s="712">
        <v>296.46222222222224</v>
      </c>
    </row>
    <row r="56" spans="1:16" ht="14.4" customHeight="1" x14ac:dyDescent="0.3">
      <c r="A56" s="695" t="s">
        <v>3864</v>
      </c>
      <c r="B56" s="696" t="s">
        <v>3896</v>
      </c>
      <c r="C56" s="696" t="s">
        <v>3955</v>
      </c>
      <c r="D56" s="696" t="s">
        <v>3956</v>
      </c>
      <c r="E56" s="711">
        <v>13</v>
      </c>
      <c r="F56" s="711">
        <v>884</v>
      </c>
      <c r="G56" s="696">
        <v>1</v>
      </c>
      <c r="H56" s="696">
        <v>68</v>
      </c>
      <c r="I56" s="711">
        <v>11</v>
      </c>
      <c r="J56" s="711">
        <v>759</v>
      </c>
      <c r="K56" s="696">
        <v>0.85859728506787325</v>
      </c>
      <c r="L56" s="696">
        <v>69</v>
      </c>
      <c r="M56" s="711">
        <v>16</v>
      </c>
      <c r="N56" s="711">
        <v>1107</v>
      </c>
      <c r="O56" s="701">
        <v>1.252262443438914</v>
      </c>
      <c r="P56" s="712">
        <v>69.1875</v>
      </c>
    </row>
    <row r="57" spans="1:16" ht="14.4" customHeight="1" x14ac:dyDescent="0.3">
      <c r="A57" s="695" t="s">
        <v>3864</v>
      </c>
      <c r="B57" s="696" t="s">
        <v>3896</v>
      </c>
      <c r="C57" s="696" t="s">
        <v>3957</v>
      </c>
      <c r="D57" s="696" t="s">
        <v>3954</v>
      </c>
      <c r="E57" s="711">
        <v>29</v>
      </c>
      <c r="F57" s="711">
        <v>10498</v>
      </c>
      <c r="G57" s="696">
        <v>1</v>
      </c>
      <c r="H57" s="696">
        <v>362</v>
      </c>
      <c r="I57" s="711">
        <v>60</v>
      </c>
      <c r="J57" s="711">
        <v>21900</v>
      </c>
      <c r="K57" s="696">
        <v>2.0861116403124407</v>
      </c>
      <c r="L57" s="696">
        <v>365</v>
      </c>
      <c r="M57" s="711">
        <v>229</v>
      </c>
      <c r="N57" s="711">
        <v>84013</v>
      </c>
      <c r="O57" s="701">
        <v>8.0027624309392262</v>
      </c>
      <c r="P57" s="712">
        <v>366.86899563318775</v>
      </c>
    </row>
    <row r="58" spans="1:16" ht="14.4" customHeight="1" x14ac:dyDescent="0.3">
      <c r="A58" s="695" t="s">
        <v>3864</v>
      </c>
      <c r="B58" s="696" t="s">
        <v>3896</v>
      </c>
      <c r="C58" s="696" t="s">
        <v>3958</v>
      </c>
      <c r="D58" s="696" t="s">
        <v>3959</v>
      </c>
      <c r="E58" s="711"/>
      <c r="F58" s="711"/>
      <c r="G58" s="696"/>
      <c r="H58" s="696"/>
      <c r="I58" s="711">
        <v>24</v>
      </c>
      <c r="J58" s="711">
        <v>1824</v>
      </c>
      <c r="K58" s="696"/>
      <c r="L58" s="696">
        <v>76</v>
      </c>
      <c r="M58" s="711">
        <v>112</v>
      </c>
      <c r="N58" s="711">
        <v>8543</v>
      </c>
      <c r="O58" s="701"/>
      <c r="P58" s="712">
        <v>76.276785714285708</v>
      </c>
    </row>
    <row r="59" spans="1:16" ht="14.4" customHeight="1" x14ac:dyDescent="0.3">
      <c r="A59" s="695" t="s">
        <v>3864</v>
      </c>
      <c r="B59" s="696" t="s">
        <v>3896</v>
      </c>
      <c r="C59" s="696" t="s">
        <v>3960</v>
      </c>
      <c r="D59" s="696" t="s">
        <v>3961</v>
      </c>
      <c r="E59" s="711"/>
      <c r="F59" s="711"/>
      <c r="G59" s="696"/>
      <c r="H59" s="696"/>
      <c r="I59" s="711">
        <v>1</v>
      </c>
      <c r="J59" s="711">
        <v>635</v>
      </c>
      <c r="K59" s="696"/>
      <c r="L59" s="696">
        <v>635</v>
      </c>
      <c r="M59" s="711"/>
      <c r="N59" s="711"/>
      <c r="O59" s="701"/>
      <c r="P59" s="712"/>
    </row>
    <row r="60" spans="1:16" ht="14.4" customHeight="1" x14ac:dyDescent="0.3">
      <c r="A60" s="695" t="s">
        <v>3864</v>
      </c>
      <c r="B60" s="696" t="s">
        <v>3896</v>
      </c>
      <c r="C60" s="696" t="s">
        <v>3962</v>
      </c>
      <c r="D60" s="696" t="s">
        <v>3963</v>
      </c>
      <c r="E60" s="711">
        <v>12</v>
      </c>
      <c r="F60" s="711">
        <v>7188</v>
      </c>
      <c r="G60" s="696">
        <v>1</v>
      </c>
      <c r="H60" s="696">
        <v>599</v>
      </c>
      <c r="I60" s="711">
        <v>41</v>
      </c>
      <c r="J60" s="711">
        <v>24641</v>
      </c>
      <c r="K60" s="696">
        <v>3.4280745687256537</v>
      </c>
      <c r="L60" s="696">
        <v>601</v>
      </c>
      <c r="M60" s="711">
        <v>27</v>
      </c>
      <c r="N60" s="711">
        <v>16239</v>
      </c>
      <c r="O60" s="701">
        <v>2.2591819699499167</v>
      </c>
      <c r="P60" s="712">
        <v>601.44444444444446</v>
      </c>
    </row>
    <row r="61" spans="1:16" ht="14.4" customHeight="1" x14ac:dyDescent="0.3">
      <c r="A61" s="695" t="s">
        <v>3864</v>
      </c>
      <c r="B61" s="696" t="s">
        <v>3896</v>
      </c>
      <c r="C61" s="696" t="s">
        <v>3964</v>
      </c>
      <c r="D61" s="696" t="s">
        <v>3965</v>
      </c>
      <c r="E61" s="711"/>
      <c r="F61" s="711"/>
      <c r="G61" s="696"/>
      <c r="H61" s="696"/>
      <c r="I61" s="711">
        <v>9</v>
      </c>
      <c r="J61" s="711">
        <v>2421</v>
      </c>
      <c r="K61" s="696"/>
      <c r="L61" s="696">
        <v>269</v>
      </c>
      <c r="M61" s="711">
        <v>23</v>
      </c>
      <c r="N61" s="711">
        <v>6195</v>
      </c>
      <c r="O61" s="701"/>
      <c r="P61" s="712">
        <v>269.3478260869565</v>
      </c>
    </row>
    <row r="62" spans="1:16" ht="14.4" customHeight="1" x14ac:dyDescent="0.3">
      <c r="A62" s="695" t="s">
        <v>3864</v>
      </c>
      <c r="B62" s="696" t="s">
        <v>3896</v>
      </c>
      <c r="C62" s="696" t="s">
        <v>3966</v>
      </c>
      <c r="D62" s="696" t="s">
        <v>3967</v>
      </c>
      <c r="E62" s="711"/>
      <c r="F62" s="711"/>
      <c r="G62" s="696"/>
      <c r="H62" s="696"/>
      <c r="I62" s="711">
        <v>3</v>
      </c>
      <c r="J62" s="711">
        <v>168</v>
      </c>
      <c r="K62" s="696"/>
      <c r="L62" s="696">
        <v>56</v>
      </c>
      <c r="M62" s="711"/>
      <c r="N62" s="711"/>
      <c r="O62" s="701"/>
      <c r="P62" s="712"/>
    </row>
    <row r="63" spans="1:16" ht="14.4" customHeight="1" x14ac:dyDescent="0.3">
      <c r="A63" s="695" t="s">
        <v>3864</v>
      </c>
      <c r="B63" s="696" t="s">
        <v>3896</v>
      </c>
      <c r="C63" s="696" t="s">
        <v>3968</v>
      </c>
      <c r="D63" s="696" t="s">
        <v>3924</v>
      </c>
      <c r="E63" s="711">
        <v>33</v>
      </c>
      <c r="F63" s="711">
        <v>10989</v>
      </c>
      <c r="G63" s="696">
        <v>1</v>
      </c>
      <c r="H63" s="696">
        <v>333</v>
      </c>
      <c r="I63" s="711">
        <v>37</v>
      </c>
      <c r="J63" s="711">
        <v>12395</v>
      </c>
      <c r="K63" s="696">
        <v>1.127946127946128</v>
      </c>
      <c r="L63" s="696">
        <v>335</v>
      </c>
      <c r="M63" s="711">
        <v>10</v>
      </c>
      <c r="N63" s="711">
        <v>3350</v>
      </c>
      <c r="O63" s="701">
        <v>0.30485030485030484</v>
      </c>
      <c r="P63" s="712">
        <v>335</v>
      </c>
    </row>
    <row r="64" spans="1:16" ht="14.4" customHeight="1" x14ac:dyDescent="0.3">
      <c r="A64" s="695" t="s">
        <v>3864</v>
      </c>
      <c r="B64" s="696" t="s">
        <v>3896</v>
      </c>
      <c r="C64" s="696" t="s">
        <v>3969</v>
      </c>
      <c r="D64" s="696" t="s">
        <v>3926</v>
      </c>
      <c r="E64" s="711">
        <v>10</v>
      </c>
      <c r="F64" s="711">
        <v>3610</v>
      </c>
      <c r="G64" s="696">
        <v>1</v>
      </c>
      <c r="H64" s="696">
        <v>361</v>
      </c>
      <c r="I64" s="711">
        <v>2</v>
      </c>
      <c r="J64" s="711">
        <v>724</v>
      </c>
      <c r="K64" s="696">
        <v>0.20055401662049863</v>
      </c>
      <c r="L64" s="696">
        <v>362</v>
      </c>
      <c r="M64" s="711">
        <v>8</v>
      </c>
      <c r="N64" s="711">
        <v>2902</v>
      </c>
      <c r="O64" s="701">
        <v>0.80387811634349027</v>
      </c>
      <c r="P64" s="712">
        <v>362.75</v>
      </c>
    </row>
    <row r="65" spans="1:16" ht="14.4" customHeight="1" x14ac:dyDescent="0.3">
      <c r="A65" s="695" t="s">
        <v>3864</v>
      </c>
      <c r="B65" s="696" t="s">
        <v>3896</v>
      </c>
      <c r="C65" s="696" t="s">
        <v>3970</v>
      </c>
      <c r="D65" s="696" t="s">
        <v>3971</v>
      </c>
      <c r="E65" s="711"/>
      <c r="F65" s="711"/>
      <c r="G65" s="696"/>
      <c r="H65" s="696"/>
      <c r="I65" s="711">
        <v>2</v>
      </c>
      <c r="J65" s="711">
        <v>1040</v>
      </c>
      <c r="K65" s="696"/>
      <c r="L65" s="696">
        <v>520</v>
      </c>
      <c r="M65" s="711"/>
      <c r="N65" s="711"/>
      <c r="O65" s="701"/>
      <c r="P65" s="712"/>
    </row>
    <row r="66" spans="1:16" ht="14.4" customHeight="1" x14ac:dyDescent="0.3">
      <c r="A66" s="695" t="s">
        <v>3864</v>
      </c>
      <c r="B66" s="696" t="s">
        <v>3896</v>
      </c>
      <c r="C66" s="696" t="s">
        <v>3972</v>
      </c>
      <c r="D66" s="696" t="s">
        <v>3973</v>
      </c>
      <c r="E66" s="711">
        <v>408</v>
      </c>
      <c r="F66" s="711">
        <v>66096</v>
      </c>
      <c r="G66" s="696">
        <v>1</v>
      </c>
      <c r="H66" s="696">
        <v>162</v>
      </c>
      <c r="I66" s="711">
        <v>581</v>
      </c>
      <c r="J66" s="711">
        <v>94703</v>
      </c>
      <c r="K66" s="696">
        <v>1.4328098523359962</v>
      </c>
      <c r="L66" s="696">
        <v>163</v>
      </c>
      <c r="M66" s="711">
        <v>504</v>
      </c>
      <c r="N66" s="711">
        <v>82291</v>
      </c>
      <c r="O66" s="701">
        <v>1.2450223916727186</v>
      </c>
      <c r="P66" s="712">
        <v>163.27579365079364</v>
      </c>
    </row>
    <row r="67" spans="1:16" ht="14.4" customHeight="1" x14ac:dyDescent="0.3">
      <c r="A67" s="695" t="s">
        <v>3864</v>
      </c>
      <c r="B67" s="696" t="s">
        <v>3896</v>
      </c>
      <c r="C67" s="696" t="s">
        <v>3974</v>
      </c>
      <c r="D67" s="696" t="s">
        <v>3914</v>
      </c>
      <c r="E67" s="711"/>
      <c r="F67" s="711"/>
      <c r="G67" s="696"/>
      <c r="H67" s="696"/>
      <c r="I67" s="711">
        <v>7</v>
      </c>
      <c r="J67" s="711">
        <v>2723</v>
      </c>
      <c r="K67" s="696"/>
      <c r="L67" s="696">
        <v>389</v>
      </c>
      <c r="M67" s="711">
        <v>49</v>
      </c>
      <c r="N67" s="711">
        <v>19129</v>
      </c>
      <c r="O67" s="701"/>
      <c r="P67" s="712">
        <v>390.38775510204084</v>
      </c>
    </row>
    <row r="68" spans="1:16" ht="14.4" customHeight="1" x14ac:dyDescent="0.3">
      <c r="A68" s="695" t="s">
        <v>3864</v>
      </c>
      <c r="B68" s="696" t="s">
        <v>3896</v>
      </c>
      <c r="C68" s="696" t="s">
        <v>3975</v>
      </c>
      <c r="D68" s="696" t="s">
        <v>3976</v>
      </c>
      <c r="E68" s="711">
        <v>8</v>
      </c>
      <c r="F68" s="711">
        <v>8312</v>
      </c>
      <c r="G68" s="696">
        <v>1</v>
      </c>
      <c r="H68" s="696">
        <v>1039</v>
      </c>
      <c r="I68" s="711">
        <v>20</v>
      </c>
      <c r="J68" s="711">
        <v>20860</v>
      </c>
      <c r="K68" s="696">
        <v>2.5096246390760348</v>
      </c>
      <c r="L68" s="696">
        <v>1043</v>
      </c>
      <c r="M68" s="711">
        <v>15</v>
      </c>
      <c r="N68" s="711">
        <v>15669</v>
      </c>
      <c r="O68" s="701">
        <v>1.8851058710298363</v>
      </c>
      <c r="P68" s="712">
        <v>1044.5999999999999</v>
      </c>
    </row>
    <row r="69" spans="1:16" ht="14.4" customHeight="1" x14ac:dyDescent="0.3">
      <c r="A69" s="695" t="s">
        <v>3864</v>
      </c>
      <c r="B69" s="696" t="s">
        <v>3896</v>
      </c>
      <c r="C69" s="696" t="s">
        <v>3977</v>
      </c>
      <c r="D69" s="696" t="s">
        <v>3978</v>
      </c>
      <c r="E69" s="711">
        <v>3</v>
      </c>
      <c r="F69" s="711">
        <v>1269</v>
      </c>
      <c r="G69" s="696">
        <v>1</v>
      </c>
      <c r="H69" s="696">
        <v>423</v>
      </c>
      <c r="I69" s="711">
        <v>19</v>
      </c>
      <c r="J69" s="711">
        <v>8094</v>
      </c>
      <c r="K69" s="696">
        <v>6.3782505910165481</v>
      </c>
      <c r="L69" s="696">
        <v>426</v>
      </c>
      <c r="M69" s="711">
        <v>2</v>
      </c>
      <c r="N69" s="711">
        <v>852</v>
      </c>
      <c r="O69" s="701">
        <v>0.67139479905437349</v>
      </c>
      <c r="P69" s="712">
        <v>426</v>
      </c>
    </row>
    <row r="70" spans="1:16" ht="14.4" customHeight="1" thickBot="1" x14ac:dyDescent="0.35">
      <c r="A70" s="703" t="s">
        <v>3864</v>
      </c>
      <c r="B70" s="704" t="s">
        <v>3896</v>
      </c>
      <c r="C70" s="704" t="s">
        <v>3979</v>
      </c>
      <c r="D70" s="704" t="s">
        <v>3980</v>
      </c>
      <c r="E70" s="713"/>
      <c r="F70" s="713"/>
      <c r="G70" s="704"/>
      <c r="H70" s="704"/>
      <c r="I70" s="713">
        <v>2</v>
      </c>
      <c r="J70" s="713">
        <v>422</v>
      </c>
      <c r="K70" s="704"/>
      <c r="L70" s="704">
        <v>211</v>
      </c>
      <c r="M70" s="713"/>
      <c r="N70" s="713"/>
      <c r="O70" s="709"/>
      <c r="P70" s="71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50830998</v>
      </c>
      <c r="C3" s="355">
        <f t="shared" ref="C3:R3" si="0">SUBTOTAL(9,C6:C1048576)</f>
        <v>27</v>
      </c>
      <c r="D3" s="355">
        <f t="shared" si="0"/>
        <v>52559752</v>
      </c>
      <c r="E3" s="355">
        <f t="shared" si="0"/>
        <v>24.981829393119494</v>
      </c>
      <c r="F3" s="355">
        <f t="shared" si="0"/>
        <v>51668413</v>
      </c>
      <c r="G3" s="358">
        <f>IF(B3&lt;&gt;0,F3/B3,"")</f>
        <v>1.0164744945594024</v>
      </c>
      <c r="H3" s="354">
        <f t="shared" si="0"/>
        <v>3078724.1300000008</v>
      </c>
      <c r="I3" s="355">
        <f t="shared" si="0"/>
        <v>10</v>
      </c>
      <c r="J3" s="355">
        <f t="shared" si="0"/>
        <v>3209346.9700000011</v>
      </c>
      <c r="K3" s="355">
        <f t="shared" si="0"/>
        <v>134.06716839293966</v>
      </c>
      <c r="L3" s="355">
        <f t="shared" si="0"/>
        <v>4432997.8499999987</v>
      </c>
      <c r="M3" s="356">
        <f>IF(H3&lt;&gt;0,L3/H3,"")</f>
        <v>1.4398814777860587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3982</v>
      </c>
      <c r="B6" s="771">
        <v>49660</v>
      </c>
      <c r="C6" s="625">
        <v>1</v>
      </c>
      <c r="D6" s="771">
        <v>41791</v>
      </c>
      <c r="E6" s="625">
        <v>0.84154248892468786</v>
      </c>
      <c r="F6" s="771">
        <v>105009</v>
      </c>
      <c r="G6" s="646">
        <v>2.114559001208216</v>
      </c>
      <c r="H6" s="771"/>
      <c r="I6" s="625"/>
      <c r="J6" s="771">
        <v>904.75</v>
      </c>
      <c r="K6" s="625"/>
      <c r="L6" s="771">
        <v>1809.5</v>
      </c>
      <c r="M6" s="646"/>
      <c r="N6" s="771"/>
      <c r="O6" s="625"/>
      <c r="P6" s="771"/>
      <c r="Q6" s="625"/>
      <c r="R6" s="771"/>
      <c r="S6" s="678"/>
    </row>
    <row r="7" spans="1:19" ht="14.4" customHeight="1" x14ac:dyDescent="0.3">
      <c r="A7" s="718" t="s">
        <v>3983</v>
      </c>
      <c r="B7" s="772">
        <v>66579</v>
      </c>
      <c r="C7" s="696">
        <v>1</v>
      </c>
      <c r="D7" s="772">
        <v>46727</v>
      </c>
      <c r="E7" s="696">
        <v>0.70182790369335679</v>
      </c>
      <c r="F7" s="772">
        <v>78295</v>
      </c>
      <c r="G7" s="701">
        <v>1.1759714023941483</v>
      </c>
      <c r="H7" s="772"/>
      <c r="I7" s="696"/>
      <c r="J7" s="772"/>
      <c r="K7" s="696"/>
      <c r="L7" s="772"/>
      <c r="M7" s="701"/>
      <c r="N7" s="772"/>
      <c r="O7" s="696"/>
      <c r="P7" s="772"/>
      <c r="Q7" s="696"/>
      <c r="R7" s="772"/>
      <c r="S7" s="702"/>
    </row>
    <row r="8" spans="1:19" ht="14.4" customHeight="1" x14ac:dyDescent="0.3">
      <c r="A8" s="718" t="s">
        <v>3984</v>
      </c>
      <c r="B8" s="772">
        <v>16260</v>
      </c>
      <c r="C8" s="696">
        <v>1</v>
      </c>
      <c r="D8" s="772">
        <v>3768</v>
      </c>
      <c r="E8" s="696">
        <v>0.23173431734317343</v>
      </c>
      <c r="F8" s="772">
        <v>20098</v>
      </c>
      <c r="G8" s="701">
        <v>1.236039360393604</v>
      </c>
      <c r="H8" s="772"/>
      <c r="I8" s="696"/>
      <c r="J8" s="772"/>
      <c r="K8" s="696"/>
      <c r="L8" s="772">
        <v>904.75</v>
      </c>
      <c r="M8" s="701"/>
      <c r="N8" s="772"/>
      <c r="O8" s="696"/>
      <c r="P8" s="772"/>
      <c r="Q8" s="696"/>
      <c r="R8" s="772"/>
      <c r="S8" s="702"/>
    </row>
    <row r="9" spans="1:19" ht="14.4" customHeight="1" x14ac:dyDescent="0.3">
      <c r="A9" s="718" t="s">
        <v>3985</v>
      </c>
      <c r="B9" s="772">
        <v>4310051</v>
      </c>
      <c r="C9" s="696">
        <v>1</v>
      </c>
      <c r="D9" s="772">
        <v>4641168</v>
      </c>
      <c r="E9" s="696">
        <v>1.0768243809644016</v>
      </c>
      <c r="F9" s="772">
        <v>4889185</v>
      </c>
      <c r="G9" s="701">
        <v>1.1343682476147035</v>
      </c>
      <c r="H9" s="772">
        <v>136290</v>
      </c>
      <c r="I9" s="696">
        <v>1</v>
      </c>
      <c r="J9" s="772">
        <v>165189.59000000003</v>
      </c>
      <c r="K9" s="696">
        <v>1.2120448308753395</v>
      </c>
      <c r="L9" s="772">
        <v>320089.45</v>
      </c>
      <c r="M9" s="701">
        <v>2.348590872404432</v>
      </c>
      <c r="N9" s="772"/>
      <c r="O9" s="696"/>
      <c r="P9" s="772"/>
      <c r="Q9" s="696"/>
      <c r="R9" s="772"/>
      <c r="S9" s="702"/>
    </row>
    <row r="10" spans="1:19" ht="14.4" customHeight="1" x14ac:dyDescent="0.3">
      <c r="A10" s="718" t="s">
        <v>3986</v>
      </c>
      <c r="B10" s="772">
        <v>1691559</v>
      </c>
      <c r="C10" s="696">
        <v>1</v>
      </c>
      <c r="D10" s="772">
        <v>1706669</v>
      </c>
      <c r="E10" s="696">
        <v>1.0089325882218712</v>
      </c>
      <c r="F10" s="772">
        <v>1705726</v>
      </c>
      <c r="G10" s="701">
        <v>1.0083751143176205</v>
      </c>
      <c r="H10" s="772">
        <v>8405.44</v>
      </c>
      <c r="I10" s="696">
        <v>1</v>
      </c>
      <c r="J10" s="772">
        <v>23271.42</v>
      </c>
      <c r="K10" s="696">
        <v>2.7686141356074159</v>
      </c>
      <c r="L10" s="772">
        <v>59733.549999999996</v>
      </c>
      <c r="M10" s="701">
        <v>7.1065345776068822</v>
      </c>
      <c r="N10" s="772"/>
      <c r="O10" s="696"/>
      <c r="P10" s="772"/>
      <c r="Q10" s="696"/>
      <c r="R10" s="772"/>
      <c r="S10" s="702"/>
    </row>
    <row r="11" spans="1:19" ht="14.4" customHeight="1" x14ac:dyDescent="0.3">
      <c r="A11" s="718" t="s">
        <v>3987</v>
      </c>
      <c r="B11" s="772">
        <v>3188390</v>
      </c>
      <c r="C11" s="696">
        <v>1</v>
      </c>
      <c r="D11" s="772">
        <v>3061348</v>
      </c>
      <c r="E11" s="696">
        <v>0.96015481167611239</v>
      </c>
      <c r="F11" s="772">
        <v>3427662</v>
      </c>
      <c r="G11" s="701">
        <v>1.0750447718127332</v>
      </c>
      <c r="H11" s="772">
        <v>7900.56</v>
      </c>
      <c r="I11" s="696">
        <v>1</v>
      </c>
      <c r="J11" s="772">
        <v>38500.449999999997</v>
      </c>
      <c r="K11" s="696">
        <v>4.8731292465344227</v>
      </c>
      <c r="L11" s="772">
        <v>278081.92000000004</v>
      </c>
      <c r="M11" s="701">
        <v>35.197748007736166</v>
      </c>
      <c r="N11" s="772"/>
      <c r="O11" s="696"/>
      <c r="P11" s="772"/>
      <c r="Q11" s="696"/>
      <c r="R11" s="772"/>
      <c r="S11" s="702"/>
    </row>
    <row r="12" spans="1:19" ht="14.4" customHeight="1" x14ac:dyDescent="0.3">
      <c r="A12" s="718" t="s">
        <v>3988</v>
      </c>
      <c r="B12" s="772">
        <v>21473247</v>
      </c>
      <c r="C12" s="696">
        <v>1</v>
      </c>
      <c r="D12" s="772">
        <v>24448228</v>
      </c>
      <c r="E12" s="696">
        <v>1.1385436026512432</v>
      </c>
      <c r="F12" s="772">
        <v>21388575</v>
      </c>
      <c r="G12" s="701">
        <v>0.99605686089299861</v>
      </c>
      <c r="H12" s="772">
        <v>2886694.2100000004</v>
      </c>
      <c r="I12" s="696">
        <v>1</v>
      </c>
      <c r="J12" s="772">
        <v>2818060.7400000007</v>
      </c>
      <c r="K12" s="696">
        <v>0.97622419799012938</v>
      </c>
      <c r="L12" s="772">
        <v>3122868.3699999992</v>
      </c>
      <c r="M12" s="701">
        <v>1.0818147482271767</v>
      </c>
      <c r="N12" s="772"/>
      <c r="O12" s="696"/>
      <c r="P12" s="772"/>
      <c r="Q12" s="696"/>
      <c r="R12" s="772"/>
      <c r="S12" s="702"/>
    </row>
    <row r="13" spans="1:19" ht="14.4" customHeight="1" x14ac:dyDescent="0.3">
      <c r="A13" s="718" t="s">
        <v>3989</v>
      </c>
      <c r="B13" s="772">
        <v>3079730</v>
      </c>
      <c r="C13" s="696">
        <v>1</v>
      </c>
      <c r="D13" s="772">
        <v>2531250</v>
      </c>
      <c r="E13" s="696">
        <v>0.82190646582654969</v>
      </c>
      <c r="F13" s="772">
        <v>3054446</v>
      </c>
      <c r="G13" s="701">
        <v>0.99179018939972008</v>
      </c>
      <c r="H13" s="772"/>
      <c r="I13" s="696"/>
      <c r="J13" s="772">
        <v>21714</v>
      </c>
      <c r="K13" s="696"/>
      <c r="L13" s="772">
        <v>109474.75</v>
      </c>
      <c r="M13" s="701"/>
      <c r="N13" s="772"/>
      <c r="O13" s="696"/>
      <c r="P13" s="772"/>
      <c r="Q13" s="696"/>
      <c r="R13" s="772"/>
      <c r="S13" s="702"/>
    </row>
    <row r="14" spans="1:19" ht="14.4" customHeight="1" x14ac:dyDescent="0.3">
      <c r="A14" s="718" t="s">
        <v>3990</v>
      </c>
      <c r="B14" s="772">
        <v>91688</v>
      </c>
      <c r="C14" s="696">
        <v>1</v>
      </c>
      <c r="D14" s="772">
        <v>37649</v>
      </c>
      <c r="E14" s="696">
        <v>0.41062080097722714</v>
      </c>
      <c r="F14" s="772">
        <v>68220</v>
      </c>
      <c r="G14" s="701">
        <v>0.74404502224936742</v>
      </c>
      <c r="H14" s="772"/>
      <c r="I14" s="696"/>
      <c r="J14" s="772"/>
      <c r="K14" s="696"/>
      <c r="L14" s="772">
        <v>3619</v>
      </c>
      <c r="M14" s="701"/>
      <c r="N14" s="772"/>
      <c r="O14" s="696"/>
      <c r="P14" s="772"/>
      <c r="Q14" s="696"/>
      <c r="R14" s="772"/>
      <c r="S14" s="702"/>
    </row>
    <row r="15" spans="1:19" ht="14.4" customHeight="1" x14ac:dyDescent="0.3">
      <c r="A15" s="718" t="s">
        <v>3991</v>
      </c>
      <c r="B15" s="772">
        <v>2283424</v>
      </c>
      <c r="C15" s="696">
        <v>1</v>
      </c>
      <c r="D15" s="772">
        <v>2112411</v>
      </c>
      <c r="E15" s="696">
        <v>0.92510676948302195</v>
      </c>
      <c r="F15" s="772">
        <v>2339794</v>
      </c>
      <c r="G15" s="701">
        <v>1.0246866109842061</v>
      </c>
      <c r="H15" s="772"/>
      <c r="I15" s="696"/>
      <c r="J15" s="772">
        <v>7981.1399999999994</v>
      </c>
      <c r="K15" s="696"/>
      <c r="L15" s="772">
        <v>42523.25</v>
      </c>
      <c r="M15" s="701"/>
      <c r="N15" s="772"/>
      <c r="O15" s="696"/>
      <c r="P15" s="772"/>
      <c r="Q15" s="696"/>
      <c r="R15" s="772"/>
      <c r="S15" s="702"/>
    </row>
    <row r="16" spans="1:19" ht="14.4" customHeight="1" x14ac:dyDescent="0.3">
      <c r="A16" s="718" t="s">
        <v>3992</v>
      </c>
      <c r="B16" s="772">
        <v>3532771</v>
      </c>
      <c r="C16" s="696">
        <v>1</v>
      </c>
      <c r="D16" s="772">
        <v>3535379</v>
      </c>
      <c r="E16" s="696">
        <v>1.0007382306976591</v>
      </c>
      <c r="F16" s="772">
        <v>3834150</v>
      </c>
      <c r="G16" s="701">
        <v>1.0853095204868926</v>
      </c>
      <c r="H16" s="772">
        <v>970.56</v>
      </c>
      <c r="I16" s="696">
        <v>1</v>
      </c>
      <c r="J16" s="772">
        <v>21249.32</v>
      </c>
      <c r="K16" s="696">
        <v>21.893875700626442</v>
      </c>
      <c r="L16" s="772">
        <v>198469.30000000005</v>
      </c>
      <c r="M16" s="701">
        <v>204.48946999670301</v>
      </c>
      <c r="N16" s="772"/>
      <c r="O16" s="696"/>
      <c r="P16" s="772"/>
      <c r="Q16" s="696"/>
      <c r="R16" s="772"/>
      <c r="S16" s="702"/>
    </row>
    <row r="17" spans="1:19" ht="14.4" customHeight="1" x14ac:dyDescent="0.3">
      <c r="A17" s="718" t="s">
        <v>3993</v>
      </c>
      <c r="B17" s="772">
        <v>1532251</v>
      </c>
      <c r="C17" s="696">
        <v>1</v>
      </c>
      <c r="D17" s="772">
        <v>1207523</v>
      </c>
      <c r="E17" s="696">
        <v>0.78807127552861767</v>
      </c>
      <c r="F17" s="772">
        <v>1608242</v>
      </c>
      <c r="G17" s="701">
        <v>1.0495943549718683</v>
      </c>
      <c r="H17" s="772">
        <v>242.64</v>
      </c>
      <c r="I17" s="696">
        <v>1</v>
      </c>
      <c r="J17" s="772">
        <v>18337.64</v>
      </c>
      <c r="K17" s="696">
        <v>75.575502802505767</v>
      </c>
      <c r="L17" s="772">
        <v>71717.89</v>
      </c>
      <c r="M17" s="701">
        <v>295.5732360698978</v>
      </c>
      <c r="N17" s="772"/>
      <c r="O17" s="696"/>
      <c r="P17" s="772"/>
      <c r="Q17" s="696"/>
      <c r="R17" s="772"/>
      <c r="S17" s="702"/>
    </row>
    <row r="18" spans="1:19" ht="14.4" customHeight="1" x14ac:dyDescent="0.3">
      <c r="A18" s="718" t="s">
        <v>3994</v>
      </c>
      <c r="B18" s="772">
        <v>1731655</v>
      </c>
      <c r="C18" s="696">
        <v>1</v>
      </c>
      <c r="D18" s="772">
        <v>1617505</v>
      </c>
      <c r="E18" s="696">
        <v>0.93408040285160732</v>
      </c>
      <c r="F18" s="772">
        <v>1732520</v>
      </c>
      <c r="G18" s="701">
        <v>1.0004995221334503</v>
      </c>
      <c r="H18" s="772"/>
      <c r="I18" s="696"/>
      <c r="J18" s="772">
        <v>6333.25</v>
      </c>
      <c r="K18" s="696"/>
      <c r="L18" s="772">
        <v>9952.25</v>
      </c>
      <c r="M18" s="701"/>
      <c r="N18" s="772"/>
      <c r="O18" s="696"/>
      <c r="P18" s="772"/>
      <c r="Q18" s="696"/>
      <c r="R18" s="772"/>
      <c r="S18" s="702"/>
    </row>
    <row r="19" spans="1:19" ht="14.4" customHeight="1" x14ac:dyDescent="0.3">
      <c r="A19" s="718" t="s">
        <v>3995</v>
      </c>
      <c r="B19" s="772">
        <v>441813</v>
      </c>
      <c r="C19" s="696">
        <v>1</v>
      </c>
      <c r="D19" s="772">
        <v>311114</v>
      </c>
      <c r="E19" s="696">
        <v>0.70417574856330623</v>
      </c>
      <c r="F19" s="772">
        <v>328911</v>
      </c>
      <c r="G19" s="701">
        <v>0.74445749672372696</v>
      </c>
      <c r="H19" s="772"/>
      <c r="I19" s="696"/>
      <c r="J19" s="772"/>
      <c r="K19" s="696"/>
      <c r="L19" s="772">
        <v>1809.5</v>
      </c>
      <c r="M19" s="701"/>
      <c r="N19" s="772"/>
      <c r="O19" s="696"/>
      <c r="P19" s="772"/>
      <c r="Q19" s="696"/>
      <c r="R19" s="772"/>
      <c r="S19" s="702"/>
    </row>
    <row r="20" spans="1:19" ht="14.4" customHeight="1" x14ac:dyDescent="0.3">
      <c r="A20" s="718" t="s">
        <v>3996</v>
      </c>
      <c r="B20" s="772">
        <v>118789</v>
      </c>
      <c r="C20" s="696">
        <v>1</v>
      </c>
      <c r="D20" s="772">
        <v>152000</v>
      </c>
      <c r="E20" s="696">
        <v>1.2795797590686007</v>
      </c>
      <c r="F20" s="772">
        <v>172273</v>
      </c>
      <c r="G20" s="701">
        <v>1.4502437094343752</v>
      </c>
      <c r="H20" s="772"/>
      <c r="I20" s="696"/>
      <c r="J20" s="772">
        <v>904.75</v>
      </c>
      <c r="K20" s="696"/>
      <c r="L20" s="772">
        <v>5428.5</v>
      </c>
      <c r="M20" s="701"/>
      <c r="N20" s="772"/>
      <c r="O20" s="696"/>
      <c r="P20" s="772"/>
      <c r="Q20" s="696"/>
      <c r="R20" s="772"/>
      <c r="S20" s="702"/>
    </row>
    <row r="21" spans="1:19" ht="14.4" customHeight="1" x14ac:dyDescent="0.3">
      <c r="A21" s="718" t="s">
        <v>3997</v>
      </c>
      <c r="B21" s="772">
        <v>112723</v>
      </c>
      <c r="C21" s="696">
        <v>1</v>
      </c>
      <c r="D21" s="772">
        <v>150528</v>
      </c>
      <c r="E21" s="696">
        <v>1.3353796474543793</v>
      </c>
      <c r="F21" s="772">
        <v>169999</v>
      </c>
      <c r="G21" s="701">
        <v>1.5081128075015746</v>
      </c>
      <c r="H21" s="772"/>
      <c r="I21" s="696"/>
      <c r="J21" s="772">
        <v>904.75</v>
      </c>
      <c r="K21" s="696"/>
      <c r="L21" s="772">
        <v>5671.14</v>
      </c>
      <c r="M21" s="701"/>
      <c r="N21" s="772"/>
      <c r="O21" s="696"/>
      <c r="P21" s="772"/>
      <c r="Q21" s="696"/>
      <c r="R21" s="772"/>
      <c r="S21" s="702"/>
    </row>
    <row r="22" spans="1:19" ht="14.4" customHeight="1" x14ac:dyDescent="0.3">
      <c r="A22" s="718" t="s">
        <v>3998</v>
      </c>
      <c r="B22" s="772">
        <v>59862</v>
      </c>
      <c r="C22" s="696">
        <v>1</v>
      </c>
      <c r="D22" s="772">
        <v>58096</v>
      </c>
      <c r="E22" s="696">
        <v>0.97049881393872572</v>
      </c>
      <c r="F22" s="772">
        <v>47257</v>
      </c>
      <c r="G22" s="701">
        <v>0.78943236109719017</v>
      </c>
      <c r="H22" s="772"/>
      <c r="I22" s="696"/>
      <c r="J22" s="772"/>
      <c r="K22" s="696"/>
      <c r="L22" s="772"/>
      <c r="M22" s="701"/>
      <c r="N22" s="772"/>
      <c r="O22" s="696"/>
      <c r="P22" s="772"/>
      <c r="Q22" s="696"/>
      <c r="R22" s="772"/>
      <c r="S22" s="702"/>
    </row>
    <row r="23" spans="1:19" ht="14.4" customHeight="1" x14ac:dyDescent="0.3">
      <c r="A23" s="718" t="s">
        <v>3999</v>
      </c>
      <c r="B23" s="772">
        <v>557</v>
      </c>
      <c r="C23" s="696">
        <v>1</v>
      </c>
      <c r="D23" s="772"/>
      <c r="E23" s="696"/>
      <c r="F23" s="772">
        <v>327</v>
      </c>
      <c r="G23" s="701">
        <v>0.58707360861759428</v>
      </c>
      <c r="H23" s="772"/>
      <c r="I23" s="696"/>
      <c r="J23" s="772"/>
      <c r="K23" s="696"/>
      <c r="L23" s="772"/>
      <c r="M23" s="701"/>
      <c r="N23" s="772"/>
      <c r="O23" s="696"/>
      <c r="P23" s="772"/>
      <c r="Q23" s="696"/>
      <c r="R23" s="772"/>
      <c r="S23" s="702"/>
    </row>
    <row r="24" spans="1:19" ht="14.4" customHeight="1" x14ac:dyDescent="0.3">
      <c r="A24" s="718" t="s">
        <v>4000</v>
      </c>
      <c r="B24" s="772">
        <v>44856</v>
      </c>
      <c r="C24" s="696">
        <v>1</v>
      </c>
      <c r="D24" s="772">
        <v>51219</v>
      </c>
      <c r="E24" s="696">
        <v>1.1418539325842696</v>
      </c>
      <c r="F24" s="772">
        <v>41230</v>
      </c>
      <c r="G24" s="701">
        <v>0.91916354556803992</v>
      </c>
      <c r="H24" s="772"/>
      <c r="I24" s="696"/>
      <c r="J24" s="772"/>
      <c r="K24" s="696"/>
      <c r="L24" s="772"/>
      <c r="M24" s="701"/>
      <c r="N24" s="772"/>
      <c r="O24" s="696"/>
      <c r="P24" s="772"/>
      <c r="Q24" s="696"/>
      <c r="R24" s="772"/>
      <c r="S24" s="702"/>
    </row>
    <row r="25" spans="1:19" ht="14.4" customHeight="1" x14ac:dyDescent="0.3">
      <c r="A25" s="718" t="s">
        <v>4001</v>
      </c>
      <c r="B25" s="772">
        <v>469989</v>
      </c>
      <c r="C25" s="696">
        <v>1</v>
      </c>
      <c r="D25" s="772">
        <v>353709</v>
      </c>
      <c r="E25" s="696">
        <v>0.75258995423297137</v>
      </c>
      <c r="F25" s="772">
        <v>428542</v>
      </c>
      <c r="G25" s="701">
        <v>0.91181282966197086</v>
      </c>
      <c r="H25" s="772"/>
      <c r="I25" s="696"/>
      <c r="J25" s="772">
        <v>1809.5</v>
      </c>
      <c r="K25" s="696"/>
      <c r="L25" s="772"/>
      <c r="M25" s="701"/>
      <c r="N25" s="772"/>
      <c r="O25" s="696"/>
      <c r="P25" s="772"/>
      <c r="Q25" s="696"/>
      <c r="R25" s="772"/>
      <c r="S25" s="702"/>
    </row>
    <row r="26" spans="1:19" ht="14.4" customHeight="1" x14ac:dyDescent="0.3">
      <c r="A26" s="718" t="s">
        <v>4002</v>
      </c>
      <c r="B26" s="772">
        <v>24971</v>
      </c>
      <c r="C26" s="696">
        <v>1</v>
      </c>
      <c r="D26" s="772">
        <v>27684</v>
      </c>
      <c r="E26" s="696">
        <v>1.1086460293940972</v>
      </c>
      <c r="F26" s="772">
        <v>54238</v>
      </c>
      <c r="G26" s="701">
        <v>2.1720395658964398</v>
      </c>
      <c r="H26" s="772">
        <v>6793.92</v>
      </c>
      <c r="I26" s="696">
        <v>1</v>
      </c>
      <c r="J26" s="772">
        <v>8007.12</v>
      </c>
      <c r="K26" s="696">
        <v>1.1785714285714286</v>
      </c>
      <c r="L26" s="772">
        <v>13852.939999999999</v>
      </c>
      <c r="M26" s="701">
        <v>2.0390201827516363</v>
      </c>
      <c r="N26" s="772"/>
      <c r="O26" s="696"/>
      <c r="P26" s="772"/>
      <c r="Q26" s="696"/>
      <c r="R26" s="772"/>
      <c r="S26" s="702"/>
    </row>
    <row r="27" spans="1:19" ht="14.4" customHeight="1" x14ac:dyDescent="0.3">
      <c r="A27" s="718" t="s">
        <v>4003</v>
      </c>
      <c r="B27" s="772">
        <v>783404</v>
      </c>
      <c r="C27" s="696">
        <v>1</v>
      </c>
      <c r="D27" s="772"/>
      <c r="E27" s="696"/>
      <c r="F27" s="772"/>
      <c r="G27" s="701"/>
      <c r="H27" s="772">
        <v>242.64</v>
      </c>
      <c r="I27" s="696">
        <v>1</v>
      </c>
      <c r="J27" s="772"/>
      <c r="K27" s="696"/>
      <c r="L27" s="772"/>
      <c r="M27" s="701"/>
      <c r="N27" s="772"/>
      <c r="O27" s="696"/>
      <c r="P27" s="772"/>
      <c r="Q27" s="696"/>
      <c r="R27" s="772"/>
      <c r="S27" s="702"/>
    </row>
    <row r="28" spans="1:19" ht="14.4" customHeight="1" x14ac:dyDescent="0.3">
      <c r="A28" s="718" t="s">
        <v>4004</v>
      </c>
      <c r="B28" s="772">
        <v>3110</v>
      </c>
      <c r="C28" s="696">
        <v>1</v>
      </c>
      <c r="D28" s="772">
        <v>4223</v>
      </c>
      <c r="E28" s="696">
        <v>1.3578778135048231</v>
      </c>
      <c r="F28" s="772">
        <v>6224</v>
      </c>
      <c r="G28" s="701">
        <v>2.0012861736334404</v>
      </c>
      <c r="H28" s="772"/>
      <c r="I28" s="696"/>
      <c r="J28" s="772"/>
      <c r="K28" s="696"/>
      <c r="L28" s="772">
        <v>500</v>
      </c>
      <c r="M28" s="701"/>
      <c r="N28" s="772"/>
      <c r="O28" s="696"/>
      <c r="P28" s="772"/>
      <c r="Q28" s="696"/>
      <c r="R28" s="772"/>
      <c r="S28" s="702"/>
    </row>
    <row r="29" spans="1:19" ht="14.4" customHeight="1" x14ac:dyDescent="0.3">
      <c r="A29" s="718" t="s">
        <v>4005</v>
      </c>
      <c r="B29" s="772">
        <v>2735306</v>
      </c>
      <c r="C29" s="696">
        <v>1</v>
      </c>
      <c r="D29" s="772">
        <v>2629771</v>
      </c>
      <c r="E29" s="696">
        <v>0.96141747943374523</v>
      </c>
      <c r="F29" s="772">
        <v>2514894</v>
      </c>
      <c r="G29" s="701">
        <v>0.91941961886531165</v>
      </c>
      <c r="H29" s="772">
        <v>28874.159999999996</v>
      </c>
      <c r="I29" s="696">
        <v>1</v>
      </c>
      <c r="J29" s="772">
        <v>18551.66</v>
      </c>
      <c r="K29" s="696">
        <v>0.64250042252311412</v>
      </c>
      <c r="L29" s="772">
        <v>28372.29</v>
      </c>
      <c r="M29" s="701">
        <v>0.98261871514184329</v>
      </c>
      <c r="N29" s="772"/>
      <c r="O29" s="696"/>
      <c r="P29" s="772"/>
      <c r="Q29" s="696"/>
      <c r="R29" s="772"/>
      <c r="S29" s="702"/>
    </row>
    <row r="30" spans="1:19" ht="14.4" customHeight="1" x14ac:dyDescent="0.3">
      <c r="A30" s="718" t="s">
        <v>4006</v>
      </c>
      <c r="B30" s="772">
        <v>1879</v>
      </c>
      <c r="C30" s="696">
        <v>1</v>
      </c>
      <c r="D30" s="772">
        <v>3792</v>
      </c>
      <c r="E30" s="696">
        <v>2.0180947312400215</v>
      </c>
      <c r="F30" s="772">
        <v>2990</v>
      </c>
      <c r="G30" s="701">
        <v>1.591271953166578</v>
      </c>
      <c r="H30" s="772"/>
      <c r="I30" s="696"/>
      <c r="J30" s="772"/>
      <c r="K30" s="696"/>
      <c r="L30" s="772"/>
      <c r="M30" s="701"/>
      <c r="N30" s="772"/>
      <c r="O30" s="696"/>
      <c r="P30" s="772"/>
      <c r="Q30" s="696"/>
      <c r="R30" s="772"/>
      <c r="S30" s="702"/>
    </row>
    <row r="31" spans="1:19" ht="14.4" customHeight="1" x14ac:dyDescent="0.3">
      <c r="A31" s="718" t="s">
        <v>4007</v>
      </c>
      <c r="B31" s="772">
        <v>14013</v>
      </c>
      <c r="C31" s="696">
        <v>1</v>
      </c>
      <c r="D31" s="772">
        <v>17239</v>
      </c>
      <c r="E31" s="696">
        <v>1.2302148005423534</v>
      </c>
      <c r="F31" s="772">
        <v>13400</v>
      </c>
      <c r="G31" s="701">
        <v>0.95625490615856701</v>
      </c>
      <c r="H31" s="772"/>
      <c r="I31" s="696"/>
      <c r="J31" s="772"/>
      <c r="K31" s="696"/>
      <c r="L31" s="772">
        <v>904.75</v>
      </c>
      <c r="M31" s="701"/>
      <c r="N31" s="772"/>
      <c r="O31" s="696"/>
      <c r="P31" s="772"/>
      <c r="Q31" s="696"/>
      <c r="R31" s="772"/>
      <c r="S31" s="702"/>
    </row>
    <row r="32" spans="1:19" ht="14.4" customHeight="1" thickBot="1" x14ac:dyDescent="0.35">
      <c r="A32" s="774" t="s">
        <v>4008</v>
      </c>
      <c r="B32" s="773">
        <v>2972461</v>
      </c>
      <c r="C32" s="704">
        <v>1</v>
      </c>
      <c r="D32" s="773">
        <v>3808961</v>
      </c>
      <c r="E32" s="704">
        <v>1.2814166443226673</v>
      </c>
      <c r="F32" s="773">
        <v>3636206</v>
      </c>
      <c r="G32" s="709">
        <v>1.2232981357871475</v>
      </c>
      <c r="H32" s="773">
        <v>2310</v>
      </c>
      <c r="I32" s="704">
        <v>1</v>
      </c>
      <c r="J32" s="773">
        <v>57626.89</v>
      </c>
      <c r="K32" s="704">
        <v>24.946705627705626</v>
      </c>
      <c r="L32" s="773">
        <v>157214.75</v>
      </c>
      <c r="M32" s="709">
        <v>68.058333333333337</v>
      </c>
      <c r="N32" s="773"/>
      <c r="O32" s="704"/>
      <c r="P32" s="773"/>
      <c r="Q32" s="704"/>
      <c r="R32" s="773"/>
      <c r="S32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1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4592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80368.69</v>
      </c>
      <c r="G3" s="215">
        <f t="shared" si="0"/>
        <v>53909722.130000018</v>
      </c>
      <c r="H3" s="215"/>
      <c r="I3" s="215"/>
      <c r="J3" s="215">
        <f t="shared" si="0"/>
        <v>78263.62</v>
      </c>
      <c r="K3" s="215">
        <f t="shared" si="0"/>
        <v>55769098.970000006</v>
      </c>
      <c r="L3" s="215"/>
      <c r="M3" s="215"/>
      <c r="N3" s="215">
        <f t="shared" si="0"/>
        <v>85123.4</v>
      </c>
      <c r="O3" s="215">
        <f t="shared" si="0"/>
        <v>56101410.849999994</v>
      </c>
      <c r="P3" s="79">
        <f>IF(G3=0,0,O3/G3)</f>
        <v>1.0406547953394167</v>
      </c>
      <c r="Q3" s="216">
        <f>IF(N3=0,0,O3/N3)</f>
        <v>659.05979848079369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4009</v>
      </c>
      <c r="B6" s="625" t="s">
        <v>3864</v>
      </c>
      <c r="C6" s="625" t="s">
        <v>3885</v>
      </c>
      <c r="D6" s="625" t="s">
        <v>4010</v>
      </c>
      <c r="E6" s="625" t="s">
        <v>4011</v>
      </c>
      <c r="F6" s="628"/>
      <c r="G6" s="628"/>
      <c r="H6" s="628"/>
      <c r="I6" s="628"/>
      <c r="J6" s="628">
        <v>1</v>
      </c>
      <c r="K6" s="628">
        <v>904.75</v>
      </c>
      <c r="L6" s="628"/>
      <c r="M6" s="628">
        <v>904.75</v>
      </c>
      <c r="N6" s="628">
        <v>2</v>
      </c>
      <c r="O6" s="628">
        <v>1809.5</v>
      </c>
      <c r="P6" s="646"/>
      <c r="Q6" s="629">
        <v>904.75</v>
      </c>
    </row>
    <row r="7" spans="1:17" ht="14.4" customHeight="1" x14ac:dyDescent="0.3">
      <c r="A7" s="695" t="s">
        <v>4009</v>
      </c>
      <c r="B7" s="696" t="s">
        <v>3864</v>
      </c>
      <c r="C7" s="696" t="s">
        <v>3896</v>
      </c>
      <c r="D7" s="696" t="s">
        <v>4012</v>
      </c>
      <c r="E7" s="696" t="s">
        <v>4013</v>
      </c>
      <c r="F7" s="711">
        <v>1</v>
      </c>
      <c r="G7" s="711">
        <v>185</v>
      </c>
      <c r="H7" s="711">
        <v>1</v>
      </c>
      <c r="I7" s="711">
        <v>185</v>
      </c>
      <c r="J7" s="711"/>
      <c r="K7" s="711"/>
      <c r="L7" s="711"/>
      <c r="M7" s="711"/>
      <c r="N7" s="711"/>
      <c r="O7" s="711"/>
      <c r="P7" s="701"/>
      <c r="Q7" s="712"/>
    </row>
    <row r="8" spans="1:17" ht="14.4" customHeight="1" x14ac:dyDescent="0.3">
      <c r="A8" s="695" t="s">
        <v>4009</v>
      </c>
      <c r="B8" s="696" t="s">
        <v>3864</v>
      </c>
      <c r="C8" s="696" t="s">
        <v>3896</v>
      </c>
      <c r="D8" s="696" t="s">
        <v>3901</v>
      </c>
      <c r="E8" s="696" t="s">
        <v>3902</v>
      </c>
      <c r="F8" s="711">
        <v>1</v>
      </c>
      <c r="G8" s="711">
        <v>34</v>
      </c>
      <c r="H8" s="711">
        <v>1</v>
      </c>
      <c r="I8" s="711">
        <v>34</v>
      </c>
      <c r="J8" s="711"/>
      <c r="K8" s="711"/>
      <c r="L8" s="711"/>
      <c r="M8" s="711"/>
      <c r="N8" s="711"/>
      <c r="O8" s="711"/>
      <c r="P8" s="701"/>
      <c r="Q8" s="712"/>
    </row>
    <row r="9" spans="1:17" ht="14.4" customHeight="1" x14ac:dyDescent="0.3">
      <c r="A9" s="695" t="s">
        <v>4009</v>
      </c>
      <c r="B9" s="696" t="s">
        <v>3864</v>
      </c>
      <c r="C9" s="696" t="s">
        <v>3896</v>
      </c>
      <c r="D9" s="696" t="s">
        <v>3909</v>
      </c>
      <c r="E9" s="696" t="s">
        <v>3910</v>
      </c>
      <c r="F9" s="711">
        <v>12</v>
      </c>
      <c r="G9" s="711">
        <v>2772</v>
      </c>
      <c r="H9" s="711">
        <v>1</v>
      </c>
      <c r="I9" s="711">
        <v>231</v>
      </c>
      <c r="J9" s="711">
        <v>16</v>
      </c>
      <c r="K9" s="711">
        <v>3712</v>
      </c>
      <c r="L9" s="711">
        <v>1.3391053391053391</v>
      </c>
      <c r="M9" s="711">
        <v>232</v>
      </c>
      <c r="N9" s="711">
        <v>32</v>
      </c>
      <c r="O9" s="711">
        <v>7438</v>
      </c>
      <c r="P9" s="701">
        <v>2.6832611832611835</v>
      </c>
      <c r="Q9" s="712">
        <v>232.4375</v>
      </c>
    </row>
    <row r="10" spans="1:17" ht="14.4" customHeight="1" x14ac:dyDescent="0.3">
      <c r="A10" s="695" t="s">
        <v>4009</v>
      </c>
      <c r="B10" s="696" t="s">
        <v>3864</v>
      </c>
      <c r="C10" s="696" t="s">
        <v>3896</v>
      </c>
      <c r="D10" s="696" t="s">
        <v>3911</v>
      </c>
      <c r="E10" s="696" t="s">
        <v>3912</v>
      </c>
      <c r="F10" s="711">
        <v>2</v>
      </c>
      <c r="G10" s="711">
        <v>232</v>
      </c>
      <c r="H10" s="711">
        <v>1</v>
      </c>
      <c r="I10" s="711">
        <v>116</v>
      </c>
      <c r="J10" s="711">
        <v>13</v>
      </c>
      <c r="K10" s="711">
        <v>1508</v>
      </c>
      <c r="L10" s="711">
        <v>6.5</v>
      </c>
      <c r="M10" s="711">
        <v>116</v>
      </c>
      <c r="N10" s="711">
        <v>7</v>
      </c>
      <c r="O10" s="711">
        <v>816</v>
      </c>
      <c r="P10" s="701">
        <v>3.5172413793103448</v>
      </c>
      <c r="Q10" s="712">
        <v>116.57142857142857</v>
      </c>
    </row>
    <row r="11" spans="1:17" ht="14.4" customHeight="1" x14ac:dyDescent="0.3">
      <c r="A11" s="695" t="s">
        <v>4009</v>
      </c>
      <c r="B11" s="696" t="s">
        <v>3864</v>
      </c>
      <c r="C11" s="696" t="s">
        <v>3896</v>
      </c>
      <c r="D11" s="696" t="s">
        <v>3915</v>
      </c>
      <c r="E11" s="696" t="s">
        <v>3916</v>
      </c>
      <c r="F11" s="711">
        <v>3</v>
      </c>
      <c r="G11" s="711">
        <v>1449</v>
      </c>
      <c r="H11" s="711">
        <v>1</v>
      </c>
      <c r="I11" s="711">
        <v>483</v>
      </c>
      <c r="J11" s="711">
        <v>2</v>
      </c>
      <c r="K11" s="711">
        <v>968</v>
      </c>
      <c r="L11" s="711">
        <v>0.66804692891649409</v>
      </c>
      <c r="M11" s="711">
        <v>484</v>
      </c>
      <c r="N11" s="711"/>
      <c r="O11" s="711"/>
      <c r="P11" s="701"/>
      <c r="Q11" s="712"/>
    </row>
    <row r="12" spans="1:17" ht="14.4" customHeight="1" x14ac:dyDescent="0.3">
      <c r="A12" s="695" t="s">
        <v>4009</v>
      </c>
      <c r="B12" s="696" t="s">
        <v>3864</v>
      </c>
      <c r="C12" s="696" t="s">
        <v>3896</v>
      </c>
      <c r="D12" s="696" t="s">
        <v>3917</v>
      </c>
      <c r="E12" s="696" t="s">
        <v>3918</v>
      </c>
      <c r="F12" s="711"/>
      <c r="G12" s="711"/>
      <c r="H12" s="711"/>
      <c r="I12" s="711"/>
      <c r="J12" s="711">
        <v>4</v>
      </c>
      <c r="K12" s="711">
        <v>2708</v>
      </c>
      <c r="L12" s="711"/>
      <c r="M12" s="711">
        <v>677</v>
      </c>
      <c r="N12" s="711"/>
      <c r="O12" s="711"/>
      <c r="P12" s="701"/>
      <c r="Q12" s="712"/>
    </row>
    <row r="13" spans="1:17" ht="14.4" customHeight="1" x14ac:dyDescent="0.3">
      <c r="A13" s="695" t="s">
        <v>4009</v>
      </c>
      <c r="B13" s="696" t="s">
        <v>3864</v>
      </c>
      <c r="C13" s="696" t="s">
        <v>3896</v>
      </c>
      <c r="D13" s="696" t="s">
        <v>3921</v>
      </c>
      <c r="E13" s="696" t="s">
        <v>3916</v>
      </c>
      <c r="F13" s="711"/>
      <c r="G13" s="711"/>
      <c r="H13" s="711"/>
      <c r="I13" s="711"/>
      <c r="J13" s="711">
        <v>1</v>
      </c>
      <c r="K13" s="711">
        <v>553</v>
      </c>
      <c r="L13" s="711"/>
      <c r="M13" s="711">
        <v>553</v>
      </c>
      <c r="N13" s="711"/>
      <c r="O13" s="711"/>
      <c r="P13" s="701"/>
      <c r="Q13" s="712"/>
    </row>
    <row r="14" spans="1:17" ht="14.4" customHeight="1" x14ac:dyDescent="0.3">
      <c r="A14" s="695" t="s">
        <v>4009</v>
      </c>
      <c r="B14" s="696" t="s">
        <v>3864</v>
      </c>
      <c r="C14" s="696" t="s">
        <v>3896</v>
      </c>
      <c r="D14" s="696" t="s">
        <v>3922</v>
      </c>
      <c r="E14" s="696" t="s">
        <v>3918</v>
      </c>
      <c r="F14" s="711">
        <v>10</v>
      </c>
      <c r="G14" s="711">
        <v>7430</v>
      </c>
      <c r="H14" s="711">
        <v>1</v>
      </c>
      <c r="I14" s="711">
        <v>743</v>
      </c>
      <c r="J14" s="711"/>
      <c r="K14" s="711"/>
      <c r="L14" s="711"/>
      <c r="M14" s="711"/>
      <c r="N14" s="711">
        <v>9</v>
      </c>
      <c r="O14" s="711">
        <v>6714</v>
      </c>
      <c r="P14" s="701">
        <v>0.90363391655450875</v>
      </c>
      <c r="Q14" s="712">
        <v>746</v>
      </c>
    </row>
    <row r="15" spans="1:17" ht="14.4" customHeight="1" x14ac:dyDescent="0.3">
      <c r="A15" s="695" t="s">
        <v>4009</v>
      </c>
      <c r="B15" s="696" t="s">
        <v>3864</v>
      </c>
      <c r="C15" s="696" t="s">
        <v>3896</v>
      </c>
      <c r="D15" s="696" t="s">
        <v>4014</v>
      </c>
      <c r="E15" s="696" t="s">
        <v>4015</v>
      </c>
      <c r="F15" s="711"/>
      <c r="G15" s="711"/>
      <c r="H15" s="711"/>
      <c r="I15" s="711"/>
      <c r="J15" s="711">
        <v>17</v>
      </c>
      <c r="K15" s="711">
        <v>13651</v>
      </c>
      <c r="L15" s="711"/>
      <c r="M15" s="711">
        <v>803</v>
      </c>
      <c r="N15" s="711">
        <v>65</v>
      </c>
      <c r="O15" s="711">
        <v>52283</v>
      </c>
      <c r="P15" s="701"/>
      <c r="Q15" s="712">
        <v>804.35384615384612</v>
      </c>
    </row>
    <row r="16" spans="1:17" ht="14.4" customHeight="1" x14ac:dyDescent="0.3">
      <c r="A16" s="695" t="s">
        <v>4009</v>
      </c>
      <c r="B16" s="696" t="s">
        <v>3864</v>
      </c>
      <c r="C16" s="696" t="s">
        <v>3896</v>
      </c>
      <c r="D16" s="696" t="s">
        <v>3923</v>
      </c>
      <c r="E16" s="696" t="s">
        <v>3924</v>
      </c>
      <c r="F16" s="711"/>
      <c r="G16" s="711"/>
      <c r="H16" s="711"/>
      <c r="I16" s="711"/>
      <c r="J16" s="711">
        <v>1</v>
      </c>
      <c r="K16" s="711">
        <v>439</v>
      </c>
      <c r="L16" s="711"/>
      <c r="M16" s="711">
        <v>439</v>
      </c>
      <c r="N16" s="711"/>
      <c r="O16" s="711"/>
      <c r="P16" s="701"/>
      <c r="Q16" s="712"/>
    </row>
    <row r="17" spans="1:17" ht="14.4" customHeight="1" x14ac:dyDescent="0.3">
      <c r="A17" s="695" t="s">
        <v>4009</v>
      </c>
      <c r="B17" s="696" t="s">
        <v>3864</v>
      </c>
      <c r="C17" s="696" t="s">
        <v>3896</v>
      </c>
      <c r="D17" s="696" t="s">
        <v>3927</v>
      </c>
      <c r="E17" s="696" t="s">
        <v>3928</v>
      </c>
      <c r="F17" s="711">
        <v>2</v>
      </c>
      <c r="G17" s="711">
        <v>412</v>
      </c>
      <c r="H17" s="711">
        <v>1</v>
      </c>
      <c r="I17" s="711">
        <v>206</v>
      </c>
      <c r="J17" s="711">
        <v>3</v>
      </c>
      <c r="K17" s="711">
        <v>621</v>
      </c>
      <c r="L17" s="711">
        <v>1.5072815533980584</v>
      </c>
      <c r="M17" s="711">
        <v>207</v>
      </c>
      <c r="N17" s="711">
        <v>5</v>
      </c>
      <c r="O17" s="711">
        <v>1039</v>
      </c>
      <c r="P17" s="701">
        <v>2.5218446601941746</v>
      </c>
      <c r="Q17" s="712">
        <v>207.8</v>
      </c>
    </row>
    <row r="18" spans="1:17" ht="14.4" customHeight="1" x14ac:dyDescent="0.3">
      <c r="A18" s="695" t="s">
        <v>4009</v>
      </c>
      <c r="B18" s="696" t="s">
        <v>3864</v>
      </c>
      <c r="C18" s="696" t="s">
        <v>3896</v>
      </c>
      <c r="D18" s="696" t="s">
        <v>3931</v>
      </c>
      <c r="E18" s="696" t="s">
        <v>3932</v>
      </c>
      <c r="F18" s="711">
        <v>1</v>
      </c>
      <c r="G18" s="711">
        <v>326</v>
      </c>
      <c r="H18" s="711">
        <v>1</v>
      </c>
      <c r="I18" s="711">
        <v>326</v>
      </c>
      <c r="J18" s="711">
        <v>2</v>
      </c>
      <c r="K18" s="711">
        <v>654</v>
      </c>
      <c r="L18" s="711">
        <v>2.0061349693251533</v>
      </c>
      <c r="M18" s="711">
        <v>327</v>
      </c>
      <c r="N18" s="711">
        <v>2</v>
      </c>
      <c r="O18" s="711">
        <v>654</v>
      </c>
      <c r="P18" s="701">
        <v>2.0061349693251533</v>
      </c>
      <c r="Q18" s="712">
        <v>327</v>
      </c>
    </row>
    <row r="19" spans="1:17" ht="14.4" customHeight="1" x14ac:dyDescent="0.3">
      <c r="A19" s="695" t="s">
        <v>4009</v>
      </c>
      <c r="B19" s="696" t="s">
        <v>3864</v>
      </c>
      <c r="C19" s="696" t="s">
        <v>3896</v>
      </c>
      <c r="D19" s="696" t="s">
        <v>3935</v>
      </c>
      <c r="E19" s="696" t="s">
        <v>3936</v>
      </c>
      <c r="F19" s="711">
        <v>29</v>
      </c>
      <c r="G19" s="711">
        <v>2349</v>
      </c>
      <c r="H19" s="711">
        <v>1</v>
      </c>
      <c r="I19" s="711">
        <v>81</v>
      </c>
      <c r="J19" s="711">
        <v>23</v>
      </c>
      <c r="K19" s="711">
        <v>1886</v>
      </c>
      <c r="L19" s="711">
        <v>0.80289484887186036</v>
      </c>
      <c r="M19" s="711">
        <v>82</v>
      </c>
      <c r="N19" s="711">
        <v>80</v>
      </c>
      <c r="O19" s="711">
        <v>6622</v>
      </c>
      <c r="P19" s="701">
        <v>2.819071945508727</v>
      </c>
      <c r="Q19" s="712">
        <v>82.775000000000006</v>
      </c>
    </row>
    <row r="20" spans="1:17" ht="14.4" customHeight="1" x14ac:dyDescent="0.3">
      <c r="A20" s="695" t="s">
        <v>4009</v>
      </c>
      <c r="B20" s="696" t="s">
        <v>3864</v>
      </c>
      <c r="C20" s="696" t="s">
        <v>3896</v>
      </c>
      <c r="D20" s="696" t="s">
        <v>4016</v>
      </c>
      <c r="E20" s="696" t="s">
        <v>4015</v>
      </c>
      <c r="F20" s="711"/>
      <c r="G20" s="711"/>
      <c r="H20" s="711"/>
      <c r="I20" s="711"/>
      <c r="J20" s="711"/>
      <c r="K20" s="711"/>
      <c r="L20" s="711"/>
      <c r="M20" s="711"/>
      <c r="N20" s="711">
        <v>10</v>
      </c>
      <c r="O20" s="711">
        <v>9302</v>
      </c>
      <c r="P20" s="701"/>
      <c r="Q20" s="712">
        <v>930.2</v>
      </c>
    </row>
    <row r="21" spans="1:17" ht="14.4" customHeight="1" x14ac:dyDescent="0.3">
      <c r="A21" s="695" t="s">
        <v>4009</v>
      </c>
      <c r="B21" s="696" t="s">
        <v>3864</v>
      </c>
      <c r="C21" s="696" t="s">
        <v>3896</v>
      </c>
      <c r="D21" s="696" t="s">
        <v>3945</v>
      </c>
      <c r="E21" s="696" t="s">
        <v>3946</v>
      </c>
      <c r="F21" s="711">
        <v>4</v>
      </c>
      <c r="G21" s="711">
        <v>444</v>
      </c>
      <c r="H21" s="711">
        <v>1</v>
      </c>
      <c r="I21" s="711">
        <v>111</v>
      </c>
      <c r="J21" s="711">
        <v>7</v>
      </c>
      <c r="K21" s="711">
        <v>784</v>
      </c>
      <c r="L21" s="711">
        <v>1.7657657657657657</v>
      </c>
      <c r="M21" s="711">
        <v>112</v>
      </c>
      <c r="N21" s="711">
        <v>8</v>
      </c>
      <c r="O21" s="711">
        <v>896</v>
      </c>
      <c r="P21" s="701">
        <v>2.0180180180180178</v>
      </c>
      <c r="Q21" s="712">
        <v>112</v>
      </c>
    </row>
    <row r="22" spans="1:17" ht="14.4" customHeight="1" x14ac:dyDescent="0.3">
      <c r="A22" s="695" t="s">
        <v>4009</v>
      </c>
      <c r="B22" s="696" t="s">
        <v>3864</v>
      </c>
      <c r="C22" s="696" t="s">
        <v>3896</v>
      </c>
      <c r="D22" s="696" t="s">
        <v>4017</v>
      </c>
      <c r="E22" s="696" t="s">
        <v>4015</v>
      </c>
      <c r="F22" s="711">
        <v>10</v>
      </c>
      <c r="G22" s="711">
        <v>7330</v>
      </c>
      <c r="H22" s="711">
        <v>1</v>
      </c>
      <c r="I22" s="711">
        <v>733</v>
      </c>
      <c r="J22" s="711">
        <v>3</v>
      </c>
      <c r="K22" s="711">
        <v>2202</v>
      </c>
      <c r="L22" s="711">
        <v>0.3004092769440655</v>
      </c>
      <c r="M22" s="711">
        <v>734</v>
      </c>
      <c r="N22" s="711">
        <v>9</v>
      </c>
      <c r="O22" s="711">
        <v>6624</v>
      </c>
      <c r="P22" s="701">
        <v>0.90368349249658941</v>
      </c>
      <c r="Q22" s="712">
        <v>736</v>
      </c>
    </row>
    <row r="23" spans="1:17" ht="14.4" customHeight="1" x14ac:dyDescent="0.3">
      <c r="A23" s="695" t="s">
        <v>4009</v>
      </c>
      <c r="B23" s="696" t="s">
        <v>3864</v>
      </c>
      <c r="C23" s="696" t="s">
        <v>3896</v>
      </c>
      <c r="D23" s="696" t="s">
        <v>4018</v>
      </c>
      <c r="E23" s="696" t="s">
        <v>4019</v>
      </c>
      <c r="F23" s="711">
        <v>24</v>
      </c>
      <c r="G23" s="711">
        <v>12552</v>
      </c>
      <c r="H23" s="711">
        <v>1</v>
      </c>
      <c r="I23" s="711">
        <v>523</v>
      </c>
      <c r="J23" s="711">
        <v>11</v>
      </c>
      <c r="K23" s="711">
        <v>5764</v>
      </c>
      <c r="L23" s="711">
        <v>0.45920968769917142</v>
      </c>
      <c r="M23" s="711">
        <v>524</v>
      </c>
      <c r="N23" s="711">
        <v>17</v>
      </c>
      <c r="O23" s="711">
        <v>8912</v>
      </c>
      <c r="P23" s="701">
        <v>0.71000637348629703</v>
      </c>
      <c r="Q23" s="712">
        <v>524.23529411764707</v>
      </c>
    </row>
    <row r="24" spans="1:17" ht="14.4" customHeight="1" x14ac:dyDescent="0.3">
      <c r="A24" s="695" t="s">
        <v>4009</v>
      </c>
      <c r="B24" s="696" t="s">
        <v>3864</v>
      </c>
      <c r="C24" s="696" t="s">
        <v>3896</v>
      </c>
      <c r="D24" s="696" t="s">
        <v>3953</v>
      </c>
      <c r="E24" s="696" t="s">
        <v>3954</v>
      </c>
      <c r="F24" s="711"/>
      <c r="G24" s="711"/>
      <c r="H24" s="711"/>
      <c r="I24" s="711"/>
      <c r="J24" s="711">
        <v>5</v>
      </c>
      <c r="K24" s="711">
        <v>1480</v>
      </c>
      <c r="L24" s="711"/>
      <c r="M24" s="711">
        <v>296</v>
      </c>
      <c r="N24" s="711">
        <v>4</v>
      </c>
      <c r="O24" s="711">
        <v>1186</v>
      </c>
      <c r="P24" s="701"/>
      <c r="Q24" s="712">
        <v>296.5</v>
      </c>
    </row>
    <row r="25" spans="1:17" ht="14.4" customHeight="1" x14ac:dyDescent="0.3">
      <c r="A25" s="695" t="s">
        <v>4009</v>
      </c>
      <c r="B25" s="696" t="s">
        <v>3864</v>
      </c>
      <c r="C25" s="696" t="s">
        <v>3896</v>
      </c>
      <c r="D25" s="696" t="s">
        <v>4020</v>
      </c>
      <c r="E25" s="696" t="s">
        <v>3928</v>
      </c>
      <c r="F25" s="711"/>
      <c r="G25" s="711"/>
      <c r="H25" s="711"/>
      <c r="I25" s="711"/>
      <c r="J25" s="711"/>
      <c r="K25" s="711"/>
      <c r="L25" s="711"/>
      <c r="M25" s="711"/>
      <c r="N25" s="711">
        <v>1</v>
      </c>
      <c r="O25" s="711">
        <v>174</v>
      </c>
      <c r="P25" s="701"/>
      <c r="Q25" s="712">
        <v>174</v>
      </c>
    </row>
    <row r="26" spans="1:17" ht="14.4" customHeight="1" x14ac:dyDescent="0.3">
      <c r="A26" s="695" t="s">
        <v>4009</v>
      </c>
      <c r="B26" s="696" t="s">
        <v>3864</v>
      </c>
      <c r="C26" s="696" t="s">
        <v>3896</v>
      </c>
      <c r="D26" s="696" t="s">
        <v>3957</v>
      </c>
      <c r="E26" s="696" t="s">
        <v>3954</v>
      </c>
      <c r="F26" s="711">
        <v>1</v>
      </c>
      <c r="G26" s="711">
        <v>362</v>
      </c>
      <c r="H26" s="711">
        <v>1</v>
      </c>
      <c r="I26" s="711">
        <v>362</v>
      </c>
      <c r="J26" s="711">
        <v>5</v>
      </c>
      <c r="K26" s="711">
        <v>1825</v>
      </c>
      <c r="L26" s="711">
        <v>5.041436464088398</v>
      </c>
      <c r="M26" s="711">
        <v>365</v>
      </c>
      <c r="N26" s="711">
        <v>5</v>
      </c>
      <c r="O26" s="711">
        <v>1825</v>
      </c>
      <c r="P26" s="701">
        <v>5.041436464088398</v>
      </c>
      <c r="Q26" s="712">
        <v>365</v>
      </c>
    </row>
    <row r="27" spans="1:17" ht="14.4" customHeight="1" x14ac:dyDescent="0.3">
      <c r="A27" s="695" t="s">
        <v>4009</v>
      </c>
      <c r="B27" s="696" t="s">
        <v>3864</v>
      </c>
      <c r="C27" s="696" t="s">
        <v>3896</v>
      </c>
      <c r="D27" s="696" t="s">
        <v>4021</v>
      </c>
      <c r="E27" s="696" t="s">
        <v>4015</v>
      </c>
      <c r="F27" s="711">
        <v>13</v>
      </c>
      <c r="G27" s="711">
        <v>13117</v>
      </c>
      <c r="H27" s="711">
        <v>1</v>
      </c>
      <c r="I27" s="711">
        <v>1009</v>
      </c>
      <c r="J27" s="711">
        <v>3</v>
      </c>
      <c r="K27" s="711">
        <v>3036</v>
      </c>
      <c r="L27" s="711">
        <v>0.23145536326904018</v>
      </c>
      <c r="M27" s="711">
        <v>1012</v>
      </c>
      <c r="N27" s="711"/>
      <c r="O27" s="711"/>
      <c r="P27" s="701"/>
      <c r="Q27" s="712"/>
    </row>
    <row r="28" spans="1:17" ht="14.4" customHeight="1" x14ac:dyDescent="0.3">
      <c r="A28" s="695" t="s">
        <v>4009</v>
      </c>
      <c r="B28" s="696" t="s">
        <v>3864</v>
      </c>
      <c r="C28" s="696" t="s">
        <v>3896</v>
      </c>
      <c r="D28" s="696" t="s">
        <v>3968</v>
      </c>
      <c r="E28" s="696" t="s">
        <v>3924</v>
      </c>
      <c r="F28" s="711">
        <v>2</v>
      </c>
      <c r="G28" s="711">
        <v>666</v>
      </c>
      <c r="H28" s="711">
        <v>1</v>
      </c>
      <c r="I28" s="711">
        <v>333</v>
      </c>
      <c r="J28" s="711"/>
      <c r="K28" s="711"/>
      <c r="L28" s="711"/>
      <c r="M28" s="711"/>
      <c r="N28" s="711"/>
      <c r="O28" s="711"/>
      <c r="P28" s="701"/>
      <c r="Q28" s="712"/>
    </row>
    <row r="29" spans="1:17" ht="14.4" customHeight="1" x14ac:dyDescent="0.3">
      <c r="A29" s="695" t="s">
        <v>4009</v>
      </c>
      <c r="B29" s="696" t="s">
        <v>3864</v>
      </c>
      <c r="C29" s="696" t="s">
        <v>3896</v>
      </c>
      <c r="D29" s="696" t="s">
        <v>4022</v>
      </c>
      <c r="E29" s="696" t="s">
        <v>4023</v>
      </c>
      <c r="F29" s="711"/>
      <c r="G29" s="711"/>
      <c r="H29" s="711"/>
      <c r="I29" s="711"/>
      <c r="J29" s="711"/>
      <c r="K29" s="711"/>
      <c r="L29" s="711"/>
      <c r="M29" s="711"/>
      <c r="N29" s="711">
        <v>1</v>
      </c>
      <c r="O29" s="711">
        <v>524</v>
      </c>
      <c r="P29" s="701"/>
      <c r="Q29" s="712">
        <v>524</v>
      </c>
    </row>
    <row r="30" spans="1:17" ht="14.4" customHeight="1" x14ac:dyDescent="0.3">
      <c r="A30" s="695" t="s">
        <v>4024</v>
      </c>
      <c r="B30" s="696" t="s">
        <v>3864</v>
      </c>
      <c r="C30" s="696" t="s">
        <v>3896</v>
      </c>
      <c r="D30" s="696" t="s">
        <v>3901</v>
      </c>
      <c r="E30" s="696" t="s">
        <v>3902</v>
      </c>
      <c r="F30" s="711">
        <v>1</v>
      </c>
      <c r="G30" s="711">
        <v>34</v>
      </c>
      <c r="H30" s="711">
        <v>1</v>
      </c>
      <c r="I30" s="711">
        <v>34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4024</v>
      </c>
      <c r="B31" s="696" t="s">
        <v>3864</v>
      </c>
      <c r="C31" s="696" t="s">
        <v>3896</v>
      </c>
      <c r="D31" s="696" t="s">
        <v>3908</v>
      </c>
      <c r="E31" s="696" t="s">
        <v>3860</v>
      </c>
      <c r="F31" s="711">
        <v>2</v>
      </c>
      <c r="G31" s="711">
        <v>156</v>
      </c>
      <c r="H31" s="711">
        <v>1</v>
      </c>
      <c r="I31" s="711">
        <v>78</v>
      </c>
      <c r="J31" s="711"/>
      <c r="K31" s="711"/>
      <c r="L31" s="711"/>
      <c r="M31" s="711"/>
      <c r="N31" s="711"/>
      <c r="O31" s="711"/>
      <c r="P31" s="701"/>
      <c r="Q31" s="712"/>
    </row>
    <row r="32" spans="1:17" ht="14.4" customHeight="1" x14ac:dyDescent="0.3">
      <c r="A32" s="695" t="s">
        <v>4024</v>
      </c>
      <c r="B32" s="696" t="s">
        <v>3864</v>
      </c>
      <c r="C32" s="696" t="s">
        <v>3896</v>
      </c>
      <c r="D32" s="696" t="s">
        <v>3909</v>
      </c>
      <c r="E32" s="696" t="s">
        <v>3910</v>
      </c>
      <c r="F32" s="711">
        <v>52</v>
      </c>
      <c r="G32" s="711">
        <v>12012</v>
      </c>
      <c r="H32" s="711">
        <v>1</v>
      </c>
      <c r="I32" s="711">
        <v>231</v>
      </c>
      <c r="J32" s="711">
        <v>45</v>
      </c>
      <c r="K32" s="711">
        <v>10440</v>
      </c>
      <c r="L32" s="711">
        <v>0.86913086913086912</v>
      </c>
      <c r="M32" s="711">
        <v>232</v>
      </c>
      <c r="N32" s="711">
        <v>97</v>
      </c>
      <c r="O32" s="711">
        <v>22572</v>
      </c>
      <c r="P32" s="701">
        <v>1.8791208791208791</v>
      </c>
      <c r="Q32" s="712">
        <v>232.70103092783506</v>
      </c>
    </row>
    <row r="33" spans="1:17" ht="14.4" customHeight="1" x14ac:dyDescent="0.3">
      <c r="A33" s="695" t="s">
        <v>4024</v>
      </c>
      <c r="B33" s="696" t="s">
        <v>3864</v>
      </c>
      <c r="C33" s="696" t="s">
        <v>3896</v>
      </c>
      <c r="D33" s="696" t="s">
        <v>3911</v>
      </c>
      <c r="E33" s="696" t="s">
        <v>3912</v>
      </c>
      <c r="F33" s="711">
        <v>22</v>
      </c>
      <c r="G33" s="711">
        <v>2552</v>
      </c>
      <c r="H33" s="711">
        <v>1</v>
      </c>
      <c r="I33" s="711">
        <v>116</v>
      </c>
      <c r="J33" s="711">
        <v>24</v>
      </c>
      <c r="K33" s="711">
        <v>2784</v>
      </c>
      <c r="L33" s="711">
        <v>1.0909090909090908</v>
      </c>
      <c r="M33" s="711">
        <v>116</v>
      </c>
      <c r="N33" s="711">
        <v>32</v>
      </c>
      <c r="O33" s="711">
        <v>3742</v>
      </c>
      <c r="P33" s="701">
        <v>1.4663009404388714</v>
      </c>
      <c r="Q33" s="712">
        <v>116.9375</v>
      </c>
    </row>
    <row r="34" spans="1:17" ht="14.4" customHeight="1" x14ac:dyDescent="0.3">
      <c r="A34" s="695" t="s">
        <v>4024</v>
      </c>
      <c r="B34" s="696" t="s">
        <v>3864</v>
      </c>
      <c r="C34" s="696" t="s">
        <v>3896</v>
      </c>
      <c r="D34" s="696" t="s">
        <v>3913</v>
      </c>
      <c r="E34" s="696" t="s">
        <v>3914</v>
      </c>
      <c r="F34" s="711">
        <v>5</v>
      </c>
      <c r="G34" s="711">
        <v>1595</v>
      </c>
      <c r="H34" s="711">
        <v>1</v>
      </c>
      <c r="I34" s="711">
        <v>319</v>
      </c>
      <c r="J34" s="711"/>
      <c r="K34" s="711"/>
      <c r="L34" s="711"/>
      <c r="M34" s="711"/>
      <c r="N34" s="711"/>
      <c r="O34" s="711"/>
      <c r="P34" s="701"/>
      <c r="Q34" s="712"/>
    </row>
    <row r="35" spans="1:17" ht="14.4" customHeight="1" x14ac:dyDescent="0.3">
      <c r="A35" s="695" t="s">
        <v>4024</v>
      </c>
      <c r="B35" s="696" t="s">
        <v>3864</v>
      </c>
      <c r="C35" s="696" t="s">
        <v>3896</v>
      </c>
      <c r="D35" s="696" t="s">
        <v>3915</v>
      </c>
      <c r="E35" s="696" t="s">
        <v>3916</v>
      </c>
      <c r="F35" s="711">
        <v>7</v>
      </c>
      <c r="G35" s="711">
        <v>3381</v>
      </c>
      <c r="H35" s="711">
        <v>1</v>
      </c>
      <c r="I35" s="711">
        <v>483</v>
      </c>
      <c r="J35" s="711">
        <v>7</v>
      </c>
      <c r="K35" s="711">
        <v>3388</v>
      </c>
      <c r="L35" s="711">
        <v>1.0020703933747412</v>
      </c>
      <c r="M35" s="711">
        <v>484</v>
      </c>
      <c r="N35" s="711">
        <v>4</v>
      </c>
      <c r="O35" s="711">
        <v>1940</v>
      </c>
      <c r="P35" s="701">
        <v>0.57379473528541847</v>
      </c>
      <c r="Q35" s="712">
        <v>485</v>
      </c>
    </row>
    <row r="36" spans="1:17" ht="14.4" customHeight="1" x14ac:dyDescent="0.3">
      <c r="A36" s="695" t="s">
        <v>4024</v>
      </c>
      <c r="B36" s="696" t="s">
        <v>3864</v>
      </c>
      <c r="C36" s="696" t="s">
        <v>3896</v>
      </c>
      <c r="D36" s="696" t="s">
        <v>3917</v>
      </c>
      <c r="E36" s="696" t="s">
        <v>3918</v>
      </c>
      <c r="F36" s="711">
        <v>6</v>
      </c>
      <c r="G36" s="711">
        <v>4056</v>
      </c>
      <c r="H36" s="711">
        <v>1</v>
      </c>
      <c r="I36" s="711">
        <v>676</v>
      </c>
      <c r="J36" s="711"/>
      <c r="K36" s="711"/>
      <c r="L36" s="711"/>
      <c r="M36" s="711"/>
      <c r="N36" s="711"/>
      <c r="O36" s="711"/>
      <c r="P36" s="701"/>
      <c r="Q36" s="712"/>
    </row>
    <row r="37" spans="1:17" ht="14.4" customHeight="1" x14ac:dyDescent="0.3">
      <c r="A37" s="695" t="s">
        <v>4024</v>
      </c>
      <c r="B37" s="696" t="s">
        <v>3864</v>
      </c>
      <c r="C37" s="696" t="s">
        <v>3896</v>
      </c>
      <c r="D37" s="696" t="s">
        <v>3921</v>
      </c>
      <c r="E37" s="696" t="s">
        <v>3916</v>
      </c>
      <c r="F37" s="711">
        <v>2</v>
      </c>
      <c r="G37" s="711">
        <v>1100</v>
      </c>
      <c r="H37" s="711">
        <v>1</v>
      </c>
      <c r="I37" s="711">
        <v>550</v>
      </c>
      <c r="J37" s="711">
        <v>3</v>
      </c>
      <c r="K37" s="711">
        <v>1659</v>
      </c>
      <c r="L37" s="711">
        <v>1.5081818181818183</v>
      </c>
      <c r="M37" s="711">
        <v>553</v>
      </c>
      <c r="N37" s="711">
        <v>9</v>
      </c>
      <c r="O37" s="711">
        <v>4977</v>
      </c>
      <c r="P37" s="701">
        <v>4.5245454545454544</v>
      </c>
      <c r="Q37" s="712">
        <v>553</v>
      </c>
    </row>
    <row r="38" spans="1:17" ht="14.4" customHeight="1" x14ac:dyDescent="0.3">
      <c r="A38" s="695" t="s">
        <v>4024</v>
      </c>
      <c r="B38" s="696" t="s">
        <v>3864</v>
      </c>
      <c r="C38" s="696" t="s">
        <v>3896</v>
      </c>
      <c r="D38" s="696" t="s">
        <v>3922</v>
      </c>
      <c r="E38" s="696" t="s">
        <v>3918</v>
      </c>
      <c r="F38" s="711"/>
      <c r="G38" s="711"/>
      <c r="H38" s="711"/>
      <c r="I38" s="711"/>
      <c r="J38" s="711"/>
      <c r="K38" s="711"/>
      <c r="L38" s="711"/>
      <c r="M38" s="711"/>
      <c r="N38" s="711">
        <v>3</v>
      </c>
      <c r="O38" s="711">
        <v>2250</v>
      </c>
      <c r="P38" s="701"/>
      <c r="Q38" s="712">
        <v>750</v>
      </c>
    </row>
    <row r="39" spans="1:17" ht="14.4" customHeight="1" x14ac:dyDescent="0.3">
      <c r="A39" s="695" t="s">
        <v>4024</v>
      </c>
      <c r="B39" s="696" t="s">
        <v>3864</v>
      </c>
      <c r="C39" s="696" t="s">
        <v>3896</v>
      </c>
      <c r="D39" s="696" t="s">
        <v>4014</v>
      </c>
      <c r="E39" s="696" t="s">
        <v>4015</v>
      </c>
      <c r="F39" s="711">
        <v>3</v>
      </c>
      <c r="G39" s="711">
        <v>2400</v>
      </c>
      <c r="H39" s="711">
        <v>1</v>
      </c>
      <c r="I39" s="711">
        <v>800</v>
      </c>
      <c r="J39" s="711">
        <v>1</v>
      </c>
      <c r="K39" s="711">
        <v>803</v>
      </c>
      <c r="L39" s="711">
        <v>0.33458333333333334</v>
      </c>
      <c r="M39" s="711">
        <v>803</v>
      </c>
      <c r="N39" s="711">
        <v>3</v>
      </c>
      <c r="O39" s="711">
        <v>2409</v>
      </c>
      <c r="P39" s="701">
        <v>1.0037499999999999</v>
      </c>
      <c r="Q39" s="712">
        <v>803</v>
      </c>
    </row>
    <row r="40" spans="1:17" ht="14.4" customHeight="1" x14ac:dyDescent="0.3">
      <c r="A40" s="695" t="s">
        <v>4024</v>
      </c>
      <c r="B40" s="696" t="s">
        <v>3864</v>
      </c>
      <c r="C40" s="696" t="s">
        <v>3896</v>
      </c>
      <c r="D40" s="696" t="s">
        <v>3923</v>
      </c>
      <c r="E40" s="696" t="s">
        <v>3924</v>
      </c>
      <c r="F40" s="711"/>
      <c r="G40" s="711"/>
      <c r="H40" s="711"/>
      <c r="I40" s="711"/>
      <c r="J40" s="711">
        <v>1</v>
      </c>
      <c r="K40" s="711">
        <v>439</v>
      </c>
      <c r="L40" s="711"/>
      <c r="M40" s="711">
        <v>439</v>
      </c>
      <c r="N40" s="711">
        <v>6</v>
      </c>
      <c r="O40" s="711">
        <v>2662</v>
      </c>
      <c r="P40" s="701"/>
      <c r="Q40" s="712">
        <v>443.66666666666669</v>
      </c>
    </row>
    <row r="41" spans="1:17" ht="14.4" customHeight="1" x14ac:dyDescent="0.3">
      <c r="A41" s="695" t="s">
        <v>4024</v>
      </c>
      <c r="B41" s="696" t="s">
        <v>3864</v>
      </c>
      <c r="C41" s="696" t="s">
        <v>3896</v>
      </c>
      <c r="D41" s="696" t="s">
        <v>3927</v>
      </c>
      <c r="E41" s="696" t="s">
        <v>3928</v>
      </c>
      <c r="F41" s="711">
        <v>1</v>
      </c>
      <c r="G41" s="711">
        <v>206</v>
      </c>
      <c r="H41" s="711">
        <v>1</v>
      </c>
      <c r="I41" s="711">
        <v>206</v>
      </c>
      <c r="J41" s="711">
        <v>1</v>
      </c>
      <c r="K41" s="711">
        <v>207</v>
      </c>
      <c r="L41" s="711">
        <v>1.0048543689320388</v>
      </c>
      <c r="M41" s="711">
        <v>207</v>
      </c>
      <c r="N41" s="711">
        <v>2</v>
      </c>
      <c r="O41" s="711">
        <v>416</v>
      </c>
      <c r="P41" s="701">
        <v>2.0194174757281553</v>
      </c>
      <c r="Q41" s="712">
        <v>208</v>
      </c>
    </row>
    <row r="42" spans="1:17" ht="14.4" customHeight="1" x14ac:dyDescent="0.3">
      <c r="A42" s="695" t="s">
        <v>4024</v>
      </c>
      <c r="B42" s="696" t="s">
        <v>3864</v>
      </c>
      <c r="C42" s="696" t="s">
        <v>3896</v>
      </c>
      <c r="D42" s="696" t="s">
        <v>3931</v>
      </c>
      <c r="E42" s="696" t="s">
        <v>3932</v>
      </c>
      <c r="F42" s="711">
        <v>4</v>
      </c>
      <c r="G42" s="711">
        <v>1304</v>
      </c>
      <c r="H42" s="711">
        <v>1</v>
      </c>
      <c r="I42" s="711">
        <v>326</v>
      </c>
      <c r="J42" s="711">
        <v>7</v>
      </c>
      <c r="K42" s="711">
        <v>2289</v>
      </c>
      <c r="L42" s="711">
        <v>1.7553680981595092</v>
      </c>
      <c r="M42" s="711">
        <v>327</v>
      </c>
      <c r="N42" s="711">
        <v>9</v>
      </c>
      <c r="O42" s="711">
        <v>2964</v>
      </c>
      <c r="P42" s="701">
        <v>2.2730061349693251</v>
      </c>
      <c r="Q42" s="712">
        <v>329.33333333333331</v>
      </c>
    </row>
    <row r="43" spans="1:17" ht="14.4" customHeight="1" x14ac:dyDescent="0.3">
      <c r="A43" s="695" t="s">
        <v>4024</v>
      </c>
      <c r="B43" s="696" t="s">
        <v>3864</v>
      </c>
      <c r="C43" s="696" t="s">
        <v>3896</v>
      </c>
      <c r="D43" s="696" t="s">
        <v>3935</v>
      </c>
      <c r="E43" s="696" t="s">
        <v>3936</v>
      </c>
      <c r="F43" s="711">
        <v>16</v>
      </c>
      <c r="G43" s="711">
        <v>1296</v>
      </c>
      <c r="H43" s="711">
        <v>1</v>
      </c>
      <c r="I43" s="711">
        <v>81</v>
      </c>
      <c r="J43" s="711">
        <v>5</v>
      </c>
      <c r="K43" s="711">
        <v>410</v>
      </c>
      <c r="L43" s="711">
        <v>0.31635802469135804</v>
      </c>
      <c r="M43" s="711">
        <v>82</v>
      </c>
      <c r="N43" s="711">
        <v>21</v>
      </c>
      <c r="O43" s="711">
        <v>1732</v>
      </c>
      <c r="P43" s="701">
        <v>1.3364197530864197</v>
      </c>
      <c r="Q43" s="712">
        <v>82.476190476190482</v>
      </c>
    </row>
    <row r="44" spans="1:17" ht="14.4" customHeight="1" x14ac:dyDescent="0.3">
      <c r="A44" s="695" t="s">
        <v>4024</v>
      </c>
      <c r="B44" s="696" t="s">
        <v>3864</v>
      </c>
      <c r="C44" s="696" t="s">
        <v>3896</v>
      </c>
      <c r="D44" s="696" t="s">
        <v>3939</v>
      </c>
      <c r="E44" s="696" t="s">
        <v>3940</v>
      </c>
      <c r="F44" s="711"/>
      <c r="G44" s="711"/>
      <c r="H44" s="711"/>
      <c r="I44" s="711"/>
      <c r="J44" s="711"/>
      <c r="K44" s="711"/>
      <c r="L44" s="711"/>
      <c r="M44" s="711"/>
      <c r="N44" s="711">
        <v>3</v>
      </c>
      <c r="O44" s="711">
        <v>2112</v>
      </c>
      <c r="P44" s="701"/>
      <c r="Q44" s="712">
        <v>704</v>
      </c>
    </row>
    <row r="45" spans="1:17" ht="14.4" customHeight="1" x14ac:dyDescent="0.3">
      <c r="A45" s="695" t="s">
        <v>4024</v>
      </c>
      <c r="B45" s="696" t="s">
        <v>3864</v>
      </c>
      <c r="C45" s="696" t="s">
        <v>3896</v>
      </c>
      <c r="D45" s="696" t="s">
        <v>3941</v>
      </c>
      <c r="E45" s="696" t="s">
        <v>3942</v>
      </c>
      <c r="F45" s="711">
        <v>2</v>
      </c>
      <c r="G45" s="711">
        <v>0</v>
      </c>
      <c r="H45" s="711"/>
      <c r="I45" s="711">
        <v>0</v>
      </c>
      <c r="J45" s="711">
        <v>1</v>
      </c>
      <c r="K45" s="711">
        <v>0</v>
      </c>
      <c r="L45" s="711"/>
      <c r="M45" s="711">
        <v>0</v>
      </c>
      <c r="N45" s="711">
        <v>3</v>
      </c>
      <c r="O45" s="711">
        <v>0</v>
      </c>
      <c r="P45" s="701"/>
      <c r="Q45" s="712">
        <v>0</v>
      </c>
    </row>
    <row r="46" spans="1:17" ht="14.4" customHeight="1" x14ac:dyDescent="0.3">
      <c r="A46" s="695" t="s">
        <v>4024</v>
      </c>
      <c r="B46" s="696" t="s">
        <v>3864</v>
      </c>
      <c r="C46" s="696" t="s">
        <v>3896</v>
      </c>
      <c r="D46" s="696" t="s">
        <v>3943</v>
      </c>
      <c r="E46" s="696" t="s">
        <v>3944</v>
      </c>
      <c r="F46" s="711"/>
      <c r="G46" s="711"/>
      <c r="H46" s="711"/>
      <c r="I46" s="711"/>
      <c r="J46" s="711">
        <v>3</v>
      </c>
      <c r="K46" s="711">
        <v>0</v>
      </c>
      <c r="L46" s="711"/>
      <c r="M46" s="711">
        <v>0</v>
      </c>
      <c r="N46" s="711"/>
      <c r="O46" s="711"/>
      <c r="P46" s="701"/>
      <c r="Q46" s="712"/>
    </row>
    <row r="47" spans="1:17" ht="14.4" customHeight="1" x14ac:dyDescent="0.3">
      <c r="A47" s="695" t="s">
        <v>4024</v>
      </c>
      <c r="B47" s="696" t="s">
        <v>3864</v>
      </c>
      <c r="C47" s="696" t="s">
        <v>3896</v>
      </c>
      <c r="D47" s="696" t="s">
        <v>3945</v>
      </c>
      <c r="E47" s="696" t="s">
        <v>3946</v>
      </c>
      <c r="F47" s="711"/>
      <c r="G47" s="711"/>
      <c r="H47" s="711"/>
      <c r="I47" s="711"/>
      <c r="J47" s="711"/>
      <c r="K47" s="711"/>
      <c r="L47" s="711"/>
      <c r="M47" s="711"/>
      <c r="N47" s="711">
        <v>2</v>
      </c>
      <c r="O47" s="711">
        <v>224</v>
      </c>
      <c r="P47" s="701"/>
      <c r="Q47" s="712">
        <v>112</v>
      </c>
    </row>
    <row r="48" spans="1:17" ht="14.4" customHeight="1" x14ac:dyDescent="0.3">
      <c r="A48" s="695" t="s">
        <v>4024</v>
      </c>
      <c r="B48" s="696" t="s">
        <v>3864</v>
      </c>
      <c r="C48" s="696" t="s">
        <v>3896</v>
      </c>
      <c r="D48" s="696" t="s">
        <v>4017</v>
      </c>
      <c r="E48" s="696" t="s">
        <v>4015</v>
      </c>
      <c r="F48" s="711">
        <v>8</v>
      </c>
      <c r="G48" s="711">
        <v>5864</v>
      </c>
      <c r="H48" s="711">
        <v>1</v>
      </c>
      <c r="I48" s="711">
        <v>733</v>
      </c>
      <c r="J48" s="711">
        <v>10</v>
      </c>
      <c r="K48" s="711">
        <v>7340</v>
      </c>
      <c r="L48" s="711">
        <v>1.2517053206002728</v>
      </c>
      <c r="M48" s="711">
        <v>734</v>
      </c>
      <c r="N48" s="711">
        <v>7</v>
      </c>
      <c r="O48" s="711">
        <v>5138</v>
      </c>
      <c r="P48" s="701">
        <v>0.87619372442019094</v>
      </c>
      <c r="Q48" s="712">
        <v>734</v>
      </c>
    </row>
    <row r="49" spans="1:17" ht="14.4" customHeight="1" x14ac:dyDescent="0.3">
      <c r="A49" s="695" t="s">
        <v>4024</v>
      </c>
      <c r="B49" s="696" t="s">
        <v>3864</v>
      </c>
      <c r="C49" s="696" t="s">
        <v>3896</v>
      </c>
      <c r="D49" s="696" t="s">
        <v>4025</v>
      </c>
      <c r="E49" s="696" t="s">
        <v>4026</v>
      </c>
      <c r="F49" s="711">
        <v>1</v>
      </c>
      <c r="G49" s="711">
        <v>58</v>
      </c>
      <c r="H49" s="711">
        <v>1</v>
      </c>
      <c r="I49" s="711">
        <v>58</v>
      </c>
      <c r="J49" s="711"/>
      <c r="K49" s="711"/>
      <c r="L49" s="711"/>
      <c r="M49" s="711"/>
      <c r="N49" s="711"/>
      <c r="O49" s="711"/>
      <c r="P49" s="701"/>
      <c r="Q49" s="712"/>
    </row>
    <row r="50" spans="1:17" ht="14.4" customHeight="1" x14ac:dyDescent="0.3">
      <c r="A50" s="695" t="s">
        <v>4024</v>
      </c>
      <c r="B50" s="696" t="s">
        <v>3864</v>
      </c>
      <c r="C50" s="696" t="s">
        <v>3896</v>
      </c>
      <c r="D50" s="696" t="s">
        <v>4018</v>
      </c>
      <c r="E50" s="696" t="s">
        <v>4019</v>
      </c>
      <c r="F50" s="711"/>
      <c r="G50" s="711"/>
      <c r="H50" s="711"/>
      <c r="I50" s="711"/>
      <c r="J50" s="711">
        <v>7</v>
      </c>
      <c r="K50" s="711">
        <v>3668</v>
      </c>
      <c r="L50" s="711"/>
      <c r="M50" s="711">
        <v>524</v>
      </c>
      <c r="N50" s="711">
        <v>6</v>
      </c>
      <c r="O50" s="711">
        <v>3144</v>
      </c>
      <c r="P50" s="701"/>
      <c r="Q50" s="712">
        <v>524</v>
      </c>
    </row>
    <row r="51" spans="1:17" ht="14.4" customHeight="1" x14ac:dyDescent="0.3">
      <c r="A51" s="695" t="s">
        <v>4024</v>
      </c>
      <c r="B51" s="696" t="s">
        <v>3864</v>
      </c>
      <c r="C51" s="696" t="s">
        <v>3896</v>
      </c>
      <c r="D51" s="696" t="s">
        <v>3953</v>
      </c>
      <c r="E51" s="696" t="s">
        <v>3954</v>
      </c>
      <c r="F51" s="711">
        <v>62</v>
      </c>
      <c r="G51" s="711">
        <v>18290</v>
      </c>
      <c r="H51" s="711">
        <v>1</v>
      </c>
      <c r="I51" s="711">
        <v>295</v>
      </c>
      <c r="J51" s="711">
        <v>20</v>
      </c>
      <c r="K51" s="711">
        <v>5920</v>
      </c>
      <c r="L51" s="711">
        <v>0.3236741388737015</v>
      </c>
      <c r="M51" s="711">
        <v>296</v>
      </c>
      <c r="N51" s="711">
        <v>26</v>
      </c>
      <c r="O51" s="711">
        <v>7720</v>
      </c>
      <c r="P51" s="701">
        <v>0.42208857299070529</v>
      </c>
      <c r="Q51" s="712">
        <v>296.92307692307691</v>
      </c>
    </row>
    <row r="52" spans="1:17" ht="14.4" customHeight="1" x14ac:dyDescent="0.3">
      <c r="A52" s="695" t="s">
        <v>4024</v>
      </c>
      <c r="B52" s="696" t="s">
        <v>3864</v>
      </c>
      <c r="C52" s="696" t="s">
        <v>3896</v>
      </c>
      <c r="D52" s="696" t="s">
        <v>4020</v>
      </c>
      <c r="E52" s="696" t="s">
        <v>3928</v>
      </c>
      <c r="F52" s="711">
        <v>2</v>
      </c>
      <c r="G52" s="711">
        <v>344</v>
      </c>
      <c r="H52" s="711">
        <v>1</v>
      </c>
      <c r="I52" s="711">
        <v>172</v>
      </c>
      <c r="J52" s="711">
        <v>4</v>
      </c>
      <c r="K52" s="711">
        <v>688</v>
      </c>
      <c r="L52" s="711">
        <v>2</v>
      </c>
      <c r="M52" s="711">
        <v>172</v>
      </c>
      <c r="N52" s="711">
        <v>3</v>
      </c>
      <c r="O52" s="711">
        <v>516</v>
      </c>
      <c r="P52" s="701">
        <v>1.5</v>
      </c>
      <c r="Q52" s="712">
        <v>172</v>
      </c>
    </row>
    <row r="53" spans="1:17" ht="14.4" customHeight="1" x14ac:dyDescent="0.3">
      <c r="A53" s="695" t="s">
        <v>4024</v>
      </c>
      <c r="B53" s="696" t="s">
        <v>3864</v>
      </c>
      <c r="C53" s="696" t="s">
        <v>3896</v>
      </c>
      <c r="D53" s="696" t="s">
        <v>3957</v>
      </c>
      <c r="E53" s="696" t="s">
        <v>3954</v>
      </c>
      <c r="F53" s="711">
        <v>27</v>
      </c>
      <c r="G53" s="711">
        <v>9774</v>
      </c>
      <c r="H53" s="711">
        <v>1</v>
      </c>
      <c r="I53" s="711">
        <v>362</v>
      </c>
      <c r="J53" s="711">
        <v>9</v>
      </c>
      <c r="K53" s="711">
        <v>3285</v>
      </c>
      <c r="L53" s="711">
        <v>0.33609576427255983</v>
      </c>
      <c r="M53" s="711">
        <v>365</v>
      </c>
      <c r="N53" s="711">
        <v>31</v>
      </c>
      <c r="O53" s="711">
        <v>11375</v>
      </c>
      <c r="P53" s="701">
        <v>1.1638019234704318</v>
      </c>
      <c r="Q53" s="712">
        <v>366.93548387096774</v>
      </c>
    </row>
    <row r="54" spans="1:17" ht="14.4" customHeight="1" x14ac:dyDescent="0.3">
      <c r="A54" s="695" t="s">
        <v>4024</v>
      </c>
      <c r="B54" s="696" t="s">
        <v>3864</v>
      </c>
      <c r="C54" s="696" t="s">
        <v>3896</v>
      </c>
      <c r="D54" s="696" t="s">
        <v>3968</v>
      </c>
      <c r="E54" s="696" t="s">
        <v>3924</v>
      </c>
      <c r="F54" s="711">
        <v>3</v>
      </c>
      <c r="G54" s="711">
        <v>999</v>
      </c>
      <c r="H54" s="711">
        <v>1</v>
      </c>
      <c r="I54" s="711">
        <v>333</v>
      </c>
      <c r="J54" s="711">
        <v>5</v>
      </c>
      <c r="K54" s="711">
        <v>1675</v>
      </c>
      <c r="L54" s="711">
        <v>1.6766766766766767</v>
      </c>
      <c r="M54" s="711">
        <v>335</v>
      </c>
      <c r="N54" s="711">
        <v>2</v>
      </c>
      <c r="O54" s="711">
        <v>670</v>
      </c>
      <c r="P54" s="701">
        <v>0.67067067067067065</v>
      </c>
      <c r="Q54" s="712">
        <v>335</v>
      </c>
    </row>
    <row r="55" spans="1:17" ht="14.4" customHeight="1" x14ac:dyDescent="0.3">
      <c r="A55" s="695" t="s">
        <v>4024</v>
      </c>
      <c r="B55" s="696" t="s">
        <v>3864</v>
      </c>
      <c r="C55" s="696" t="s">
        <v>3896</v>
      </c>
      <c r="D55" s="696" t="s">
        <v>3974</v>
      </c>
      <c r="E55" s="696" t="s">
        <v>3914</v>
      </c>
      <c r="F55" s="711">
        <v>3</v>
      </c>
      <c r="G55" s="711">
        <v>1158</v>
      </c>
      <c r="H55" s="711">
        <v>1</v>
      </c>
      <c r="I55" s="711">
        <v>386</v>
      </c>
      <c r="J55" s="711"/>
      <c r="K55" s="711"/>
      <c r="L55" s="711"/>
      <c r="M55" s="711"/>
      <c r="N55" s="711"/>
      <c r="O55" s="711"/>
      <c r="P55" s="701"/>
      <c r="Q55" s="712"/>
    </row>
    <row r="56" spans="1:17" ht="14.4" customHeight="1" x14ac:dyDescent="0.3">
      <c r="A56" s="695" t="s">
        <v>4024</v>
      </c>
      <c r="B56" s="696" t="s">
        <v>3864</v>
      </c>
      <c r="C56" s="696" t="s">
        <v>3896</v>
      </c>
      <c r="D56" s="696" t="s">
        <v>4027</v>
      </c>
      <c r="E56" s="696" t="s">
        <v>4023</v>
      </c>
      <c r="F56" s="711"/>
      <c r="G56" s="711"/>
      <c r="H56" s="711"/>
      <c r="I56" s="711"/>
      <c r="J56" s="711">
        <v>2</v>
      </c>
      <c r="K56" s="711">
        <v>1212</v>
      </c>
      <c r="L56" s="711"/>
      <c r="M56" s="711">
        <v>606</v>
      </c>
      <c r="N56" s="711">
        <v>2</v>
      </c>
      <c r="O56" s="711">
        <v>1212</v>
      </c>
      <c r="P56" s="701"/>
      <c r="Q56" s="712">
        <v>606</v>
      </c>
    </row>
    <row r="57" spans="1:17" ht="14.4" customHeight="1" x14ac:dyDescent="0.3">
      <c r="A57" s="695" t="s">
        <v>4024</v>
      </c>
      <c r="B57" s="696" t="s">
        <v>3864</v>
      </c>
      <c r="C57" s="696" t="s">
        <v>3896</v>
      </c>
      <c r="D57" s="696" t="s">
        <v>4022</v>
      </c>
      <c r="E57" s="696" t="s">
        <v>4023</v>
      </c>
      <c r="F57" s="711"/>
      <c r="G57" s="711"/>
      <c r="H57" s="711"/>
      <c r="I57" s="711"/>
      <c r="J57" s="711">
        <v>1</v>
      </c>
      <c r="K57" s="711">
        <v>520</v>
      </c>
      <c r="L57" s="711"/>
      <c r="M57" s="711">
        <v>520</v>
      </c>
      <c r="N57" s="711">
        <v>1</v>
      </c>
      <c r="O57" s="711">
        <v>520</v>
      </c>
      <c r="P57" s="701"/>
      <c r="Q57" s="712">
        <v>520</v>
      </c>
    </row>
    <row r="58" spans="1:17" ht="14.4" customHeight="1" x14ac:dyDescent="0.3">
      <c r="A58" s="695" t="s">
        <v>4028</v>
      </c>
      <c r="B58" s="696" t="s">
        <v>3864</v>
      </c>
      <c r="C58" s="696" t="s">
        <v>3885</v>
      </c>
      <c r="D58" s="696" t="s">
        <v>4010</v>
      </c>
      <c r="E58" s="696" t="s">
        <v>4011</v>
      </c>
      <c r="F58" s="711"/>
      <c r="G58" s="711"/>
      <c r="H58" s="711"/>
      <c r="I58" s="711"/>
      <c r="J58" s="711"/>
      <c r="K58" s="711"/>
      <c r="L58" s="711"/>
      <c r="M58" s="711"/>
      <c r="N58" s="711">
        <v>1</v>
      </c>
      <c r="O58" s="711">
        <v>904.75</v>
      </c>
      <c r="P58" s="701"/>
      <c r="Q58" s="712">
        <v>904.75</v>
      </c>
    </row>
    <row r="59" spans="1:17" ht="14.4" customHeight="1" x14ac:dyDescent="0.3">
      <c r="A59" s="695" t="s">
        <v>4028</v>
      </c>
      <c r="B59" s="696" t="s">
        <v>3864</v>
      </c>
      <c r="C59" s="696" t="s">
        <v>3896</v>
      </c>
      <c r="D59" s="696" t="s">
        <v>3909</v>
      </c>
      <c r="E59" s="696" t="s">
        <v>3910</v>
      </c>
      <c r="F59" s="711">
        <v>8</v>
      </c>
      <c r="G59" s="711">
        <v>1848</v>
      </c>
      <c r="H59" s="711">
        <v>1</v>
      </c>
      <c r="I59" s="711">
        <v>231</v>
      </c>
      <c r="J59" s="711">
        <v>6</v>
      </c>
      <c r="K59" s="711">
        <v>1392</v>
      </c>
      <c r="L59" s="711">
        <v>0.75324675324675328</v>
      </c>
      <c r="M59" s="711">
        <v>232</v>
      </c>
      <c r="N59" s="711">
        <v>42</v>
      </c>
      <c r="O59" s="711">
        <v>9760</v>
      </c>
      <c r="P59" s="701">
        <v>5.2813852813852815</v>
      </c>
      <c r="Q59" s="712">
        <v>232.38095238095238</v>
      </c>
    </row>
    <row r="60" spans="1:17" ht="14.4" customHeight="1" x14ac:dyDescent="0.3">
      <c r="A60" s="695" t="s">
        <v>4028</v>
      </c>
      <c r="B60" s="696" t="s">
        <v>3864</v>
      </c>
      <c r="C60" s="696" t="s">
        <v>3896</v>
      </c>
      <c r="D60" s="696" t="s">
        <v>3911</v>
      </c>
      <c r="E60" s="696" t="s">
        <v>3912</v>
      </c>
      <c r="F60" s="711">
        <v>3</v>
      </c>
      <c r="G60" s="711">
        <v>348</v>
      </c>
      <c r="H60" s="711">
        <v>1</v>
      </c>
      <c r="I60" s="711">
        <v>116</v>
      </c>
      <c r="J60" s="711">
        <v>4</v>
      </c>
      <c r="K60" s="711">
        <v>464</v>
      </c>
      <c r="L60" s="711">
        <v>1.3333333333333333</v>
      </c>
      <c r="M60" s="711">
        <v>116</v>
      </c>
      <c r="N60" s="711">
        <v>2</v>
      </c>
      <c r="O60" s="711">
        <v>232</v>
      </c>
      <c r="P60" s="701">
        <v>0.66666666666666663</v>
      </c>
      <c r="Q60" s="712">
        <v>116</v>
      </c>
    </row>
    <row r="61" spans="1:17" ht="14.4" customHeight="1" x14ac:dyDescent="0.3">
      <c r="A61" s="695" t="s">
        <v>4028</v>
      </c>
      <c r="B61" s="696" t="s">
        <v>3864</v>
      </c>
      <c r="C61" s="696" t="s">
        <v>3896</v>
      </c>
      <c r="D61" s="696" t="s">
        <v>3913</v>
      </c>
      <c r="E61" s="696" t="s">
        <v>3914</v>
      </c>
      <c r="F61" s="711">
        <v>2</v>
      </c>
      <c r="G61" s="711">
        <v>638</v>
      </c>
      <c r="H61" s="711">
        <v>1</v>
      </c>
      <c r="I61" s="711">
        <v>319</v>
      </c>
      <c r="J61" s="711"/>
      <c r="K61" s="711"/>
      <c r="L61" s="711"/>
      <c r="M61" s="711"/>
      <c r="N61" s="711"/>
      <c r="O61" s="711"/>
      <c r="P61" s="701"/>
      <c r="Q61" s="712"/>
    </row>
    <row r="62" spans="1:17" ht="14.4" customHeight="1" x14ac:dyDescent="0.3">
      <c r="A62" s="695" t="s">
        <v>4028</v>
      </c>
      <c r="B62" s="696" t="s">
        <v>3864</v>
      </c>
      <c r="C62" s="696" t="s">
        <v>3896</v>
      </c>
      <c r="D62" s="696" t="s">
        <v>3917</v>
      </c>
      <c r="E62" s="696" t="s">
        <v>3918</v>
      </c>
      <c r="F62" s="711"/>
      <c r="G62" s="711"/>
      <c r="H62" s="711"/>
      <c r="I62" s="711"/>
      <c r="J62" s="711">
        <v>1</v>
      </c>
      <c r="K62" s="711">
        <v>677</v>
      </c>
      <c r="L62" s="711"/>
      <c r="M62" s="711">
        <v>677</v>
      </c>
      <c r="N62" s="711"/>
      <c r="O62" s="711"/>
      <c r="P62" s="701"/>
      <c r="Q62" s="712"/>
    </row>
    <row r="63" spans="1:17" ht="14.4" customHeight="1" x14ac:dyDescent="0.3">
      <c r="A63" s="695" t="s">
        <v>4028</v>
      </c>
      <c r="B63" s="696" t="s">
        <v>3864</v>
      </c>
      <c r="C63" s="696" t="s">
        <v>3896</v>
      </c>
      <c r="D63" s="696" t="s">
        <v>3927</v>
      </c>
      <c r="E63" s="696" t="s">
        <v>3928</v>
      </c>
      <c r="F63" s="711"/>
      <c r="G63" s="711"/>
      <c r="H63" s="711"/>
      <c r="I63" s="711"/>
      <c r="J63" s="711"/>
      <c r="K63" s="711"/>
      <c r="L63" s="711"/>
      <c r="M63" s="711"/>
      <c r="N63" s="711">
        <v>1</v>
      </c>
      <c r="O63" s="711">
        <v>207</v>
      </c>
      <c r="P63" s="701"/>
      <c r="Q63" s="712">
        <v>207</v>
      </c>
    </row>
    <row r="64" spans="1:17" ht="14.4" customHeight="1" x14ac:dyDescent="0.3">
      <c r="A64" s="695" t="s">
        <v>4028</v>
      </c>
      <c r="B64" s="696" t="s">
        <v>3864</v>
      </c>
      <c r="C64" s="696" t="s">
        <v>3896</v>
      </c>
      <c r="D64" s="696" t="s">
        <v>3931</v>
      </c>
      <c r="E64" s="696" t="s">
        <v>3932</v>
      </c>
      <c r="F64" s="711">
        <v>6</v>
      </c>
      <c r="G64" s="711">
        <v>1956</v>
      </c>
      <c r="H64" s="711">
        <v>1</v>
      </c>
      <c r="I64" s="711">
        <v>326</v>
      </c>
      <c r="J64" s="711">
        <v>3</v>
      </c>
      <c r="K64" s="711">
        <v>981</v>
      </c>
      <c r="L64" s="711">
        <v>0.50153374233128833</v>
      </c>
      <c r="M64" s="711">
        <v>327</v>
      </c>
      <c r="N64" s="711">
        <v>2</v>
      </c>
      <c r="O64" s="711">
        <v>654</v>
      </c>
      <c r="P64" s="701">
        <v>0.33435582822085891</v>
      </c>
      <c r="Q64" s="712">
        <v>327</v>
      </c>
    </row>
    <row r="65" spans="1:17" ht="14.4" customHeight="1" x14ac:dyDescent="0.3">
      <c r="A65" s="695" t="s">
        <v>4028</v>
      </c>
      <c r="B65" s="696" t="s">
        <v>3864</v>
      </c>
      <c r="C65" s="696" t="s">
        <v>3896</v>
      </c>
      <c r="D65" s="696" t="s">
        <v>3935</v>
      </c>
      <c r="E65" s="696" t="s">
        <v>3936</v>
      </c>
      <c r="F65" s="711">
        <v>7</v>
      </c>
      <c r="G65" s="711">
        <v>567</v>
      </c>
      <c r="H65" s="711">
        <v>1</v>
      </c>
      <c r="I65" s="711">
        <v>81</v>
      </c>
      <c r="J65" s="711">
        <v>1</v>
      </c>
      <c r="K65" s="711">
        <v>82</v>
      </c>
      <c r="L65" s="711">
        <v>0.14462081128747795</v>
      </c>
      <c r="M65" s="711">
        <v>82</v>
      </c>
      <c r="N65" s="711">
        <v>10</v>
      </c>
      <c r="O65" s="711">
        <v>820</v>
      </c>
      <c r="P65" s="701">
        <v>1.4462081128747795</v>
      </c>
      <c r="Q65" s="712">
        <v>82</v>
      </c>
    </row>
    <row r="66" spans="1:17" ht="14.4" customHeight="1" x14ac:dyDescent="0.3">
      <c r="A66" s="695" t="s">
        <v>4028</v>
      </c>
      <c r="B66" s="696" t="s">
        <v>3864</v>
      </c>
      <c r="C66" s="696" t="s">
        <v>3896</v>
      </c>
      <c r="D66" s="696" t="s">
        <v>3941</v>
      </c>
      <c r="E66" s="696" t="s">
        <v>3942</v>
      </c>
      <c r="F66" s="711"/>
      <c r="G66" s="711"/>
      <c r="H66" s="711"/>
      <c r="I66" s="711"/>
      <c r="J66" s="711"/>
      <c r="K66" s="711"/>
      <c r="L66" s="711"/>
      <c r="M66" s="711"/>
      <c r="N66" s="711">
        <v>1</v>
      </c>
      <c r="O66" s="711">
        <v>0</v>
      </c>
      <c r="P66" s="701"/>
      <c r="Q66" s="712">
        <v>0</v>
      </c>
    </row>
    <row r="67" spans="1:17" ht="14.4" customHeight="1" x14ac:dyDescent="0.3">
      <c r="A67" s="695" t="s">
        <v>4028</v>
      </c>
      <c r="B67" s="696" t="s">
        <v>3864</v>
      </c>
      <c r="C67" s="696" t="s">
        <v>3896</v>
      </c>
      <c r="D67" s="696" t="s">
        <v>4016</v>
      </c>
      <c r="E67" s="696" t="s">
        <v>4015</v>
      </c>
      <c r="F67" s="711"/>
      <c r="G67" s="711"/>
      <c r="H67" s="711"/>
      <c r="I67" s="711"/>
      <c r="J67" s="711"/>
      <c r="K67" s="711"/>
      <c r="L67" s="711"/>
      <c r="M67" s="711"/>
      <c r="N67" s="711">
        <v>6</v>
      </c>
      <c r="O67" s="711">
        <v>5574</v>
      </c>
      <c r="P67" s="701"/>
      <c r="Q67" s="712">
        <v>929</v>
      </c>
    </row>
    <row r="68" spans="1:17" ht="14.4" customHeight="1" x14ac:dyDescent="0.3">
      <c r="A68" s="695" t="s">
        <v>4028</v>
      </c>
      <c r="B68" s="696" t="s">
        <v>3864</v>
      </c>
      <c r="C68" s="696" t="s">
        <v>3896</v>
      </c>
      <c r="D68" s="696" t="s">
        <v>4018</v>
      </c>
      <c r="E68" s="696" t="s">
        <v>4019</v>
      </c>
      <c r="F68" s="711">
        <v>7</v>
      </c>
      <c r="G68" s="711">
        <v>3661</v>
      </c>
      <c r="H68" s="711">
        <v>1</v>
      </c>
      <c r="I68" s="711">
        <v>523</v>
      </c>
      <c r="J68" s="711"/>
      <c r="K68" s="711"/>
      <c r="L68" s="711"/>
      <c r="M68" s="711"/>
      <c r="N68" s="711"/>
      <c r="O68" s="711"/>
      <c r="P68" s="701"/>
      <c r="Q68" s="712"/>
    </row>
    <row r="69" spans="1:17" ht="14.4" customHeight="1" x14ac:dyDescent="0.3">
      <c r="A69" s="695" t="s">
        <v>4028</v>
      </c>
      <c r="B69" s="696" t="s">
        <v>3864</v>
      </c>
      <c r="C69" s="696" t="s">
        <v>3896</v>
      </c>
      <c r="D69" s="696" t="s">
        <v>3953</v>
      </c>
      <c r="E69" s="696" t="s">
        <v>3954</v>
      </c>
      <c r="F69" s="711">
        <v>3</v>
      </c>
      <c r="G69" s="711">
        <v>885</v>
      </c>
      <c r="H69" s="711">
        <v>1</v>
      </c>
      <c r="I69" s="711">
        <v>295</v>
      </c>
      <c r="J69" s="711"/>
      <c r="K69" s="711"/>
      <c r="L69" s="711"/>
      <c r="M69" s="711"/>
      <c r="N69" s="711">
        <v>1</v>
      </c>
      <c r="O69" s="711">
        <v>296</v>
      </c>
      <c r="P69" s="701">
        <v>0.33446327683615817</v>
      </c>
      <c r="Q69" s="712">
        <v>296</v>
      </c>
    </row>
    <row r="70" spans="1:17" ht="14.4" customHeight="1" x14ac:dyDescent="0.3">
      <c r="A70" s="695" t="s">
        <v>4028</v>
      </c>
      <c r="B70" s="696" t="s">
        <v>3864</v>
      </c>
      <c r="C70" s="696" t="s">
        <v>3896</v>
      </c>
      <c r="D70" s="696" t="s">
        <v>4020</v>
      </c>
      <c r="E70" s="696" t="s">
        <v>3928</v>
      </c>
      <c r="F70" s="711">
        <v>2</v>
      </c>
      <c r="G70" s="711">
        <v>344</v>
      </c>
      <c r="H70" s="711">
        <v>1</v>
      </c>
      <c r="I70" s="711">
        <v>172</v>
      </c>
      <c r="J70" s="711">
        <v>1</v>
      </c>
      <c r="K70" s="711">
        <v>172</v>
      </c>
      <c r="L70" s="711">
        <v>0.5</v>
      </c>
      <c r="M70" s="711">
        <v>172</v>
      </c>
      <c r="N70" s="711"/>
      <c r="O70" s="711"/>
      <c r="P70" s="701"/>
      <c r="Q70" s="712"/>
    </row>
    <row r="71" spans="1:17" ht="14.4" customHeight="1" x14ac:dyDescent="0.3">
      <c r="A71" s="695" t="s">
        <v>4028</v>
      </c>
      <c r="B71" s="696" t="s">
        <v>3864</v>
      </c>
      <c r="C71" s="696" t="s">
        <v>3896</v>
      </c>
      <c r="D71" s="696" t="s">
        <v>3957</v>
      </c>
      <c r="E71" s="696" t="s">
        <v>3954</v>
      </c>
      <c r="F71" s="711"/>
      <c r="G71" s="711"/>
      <c r="H71" s="711"/>
      <c r="I71" s="711"/>
      <c r="J71" s="711"/>
      <c r="K71" s="711"/>
      <c r="L71" s="711"/>
      <c r="M71" s="711"/>
      <c r="N71" s="711">
        <v>7</v>
      </c>
      <c r="O71" s="711">
        <v>2555</v>
      </c>
      <c r="P71" s="701"/>
      <c r="Q71" s="712">
        <v>365</v>
      </c>
    </row>
    <row r="72" spans="1:17" ht="14.4" customHeight="1" x14ac:dyDescent="0.3">
      <c r="A72" s="695" t="s">
        <v>4028</v>
      </c>
      <c r="B72" s="696" t="s">
        <v>3864</v>
      </c>
      <c r="C72" s="696" t="s">
        <v>3896</v>
      </c>
      <c r="D72" s="696" t="s">
        <v>4029</v>
      </c>
      <c r="E72" s="696" t="s">
        <v>4015</v>
      </c>
      <c r="F72" s="711">
        <v>7</v>
      </c>
      <c r="G72" s="711">
        <v>6013</v>
      </c>
      <c r="H72" s="711">
        <v>1</v>
      </c>
      <c r="I72" s="711">
        <v>859</v>
      </c>
      <c r="J72" s="711"/>
      <c r="K72" s="711"/>
      <c r="L72" s="711"/>
      <c r="M72" s="711"/>
      <c r="N72" s="711"/>
      <c r="O72" s="711"/>
      <c r="P72" s="701"/>
      <c r="Q72" s="712"/>
    </row>
    <row r="73" spans="1:17" ht="14.4" customHeight="1" x14ac:dyDescent="0.3">
      <c r="A73" s="695" t="s">
        <v>4030</v>
      </c>
      <c r="B73" s="696" t="s">
        <v>3864</v>
      </c>
      <c r="C73" s="696" t="s">
        <v>3885</v>
      </c>
      <c r="D73" s="696" t="s">
        <v>4031</v>
      </c>
      <c r="E73" s="696" t="s">
        <v>4032</v>
      </c>
      <c r="F73" s="711">
        <v>52</v>
      </c>
      <c r="G73" s="711">
        <v>120120</v>
      </c>
      <c r="H73" s="711">
        <v>1</v>
      </c>
      <c r="I73" s="711">
        <v>2310</v>
      </c>
      <c r="J73" s="711">
        <v>43</v>
      </c>
      <c r="K73" s="711">
        <v>97924.75</v>
      </c>
      <c r="L73" s="711">
        <v>0.81522435897435896</v>
      </c>
      <c r="M73" s="711">
        <v>2277.3197674418607</v>
      </c>
      <c r="N73" s="711">
        <v>34</v>
      </c>
      <c r="O73" s="711">
        <v>78540</v>
      </c>
      <c r="P73" s="701">
        <v>0.65384615384615385</v>
      </c>
      <c r="Q73" s="712">
        <v>2310</v>
      </c>
    </row>
    <row r="74" spans="1:17" ht="14.4" customHeight="1" x14ac:dyDescent="0.3">
      <c r="A74" s="695" t="s">
        <v>4030</v>
      </c>
      <c r="B74" s="696" t="s">
        <v>3864</v>
      </c>
      <c r="C74" s="696" t="s">
        <v>3885</v>
      </c>
      <c r="D74" s="696" t="s">
        <v>4033</v>
      </c>
      <c r="E74" s="696" t="s">
        <v>4034</v>
      </c>
      <c r="F74" s="711">
        <v>7</v>
      </c>
      <c r="G74" s="711">
        <v>16170</v>
      </c>
      <c r="H74" s="711">
        <v>1</v>
      </c>
      <c r="I74" s="711">
        <v>2310</v>
      </c>
      <c r="J74" s="711">
        <v>14</v>
      </c>
      <c r="K74" s="711">
        <v>32340</v>
      </c>
      <c r="L74" s="711">
        <v>2</v>
      </c>
      <c r="M74" s="711">
        <v>2310</v>
      </c>
      <c r="N74" s="711">
        <v>12</v>
      </c>
      <c r="O74" s="711">
        <v>27720</v>
      </c>
      <c r="P74" s="701">
        <v>1.7142857142857142</v>
      </c>
      <c r="Q74" s="712">
        <v>2310</v>
      </c>
    </row>
    <row r="75" spans="1:17" ht="14.4" customHeight="1" x14ac:dyDescent="0.3">
      <c r="A75" s="695" t="s">
        <v>4030</v>
      </c>
      <c r="B75" s="696" t="s">
        <v>3864</v>
      </c>
      <c r="C75" s="696" t="s">
        <v>3885</v>
      </c>
      <c r="D75" s="696" t="s">
        <v>4010</v>
      </c>
      <c r="E75" s="696" t="s">
        <v>4011</v>
      </c>
      <c r="F75" s="711"/>
      <c r="G75" s="711"/>
      <c r="H75" s="711"/>
      <c r="I75" s="711"/>
      <c r="J75" s="711">
        <v>36</v>
      </c>
      <c r="K75" s="711">
        <v>32571</v>
      </c>
      <c r="L75" s="711"/>
      <c r="M75" s="711">
        <v>904.75</v>
      </c>
      <c r="N75" s="711">
        <v>235</v>
      </c>
      <c r="O75" s="711">
        <v>212616.25</v>
      </c>
      <c r="P75" s="701"/>
      <c r="Q75" s="712">
        <v>904.75</v>
      </c>
    </row>
    <row r="76" spans="1:17" ht="14.4" customHeight="1" x14ac:dyDescent="0.3">
      <c r="A76" s="695" t="s">
        <v>4030</v>
      </c>
      <c r="B76" s="696" t="s">
        <v>3864</v>
      </c>
      <c r="C76" s="696" t="s">
        <v>3885</v>
      </c>
      <c r="D76" s="696" t="s">
        <v>3888</v>
      </c>
      <c r="E76" s="696" t="s">
        <v>3889</v>
      </c>
      <c r="F76" s="711"/>
      <c r="G76" s="711"/>
      <c r="H76" s="711"/>
      <c r="I76" s="711"/>
      <c r="J76" s="711">
        <v>5</v>
      </c>
      <c r="K76" s="711">
        <v>1213.1999999999998</v>
      </c>
      <c r="L76" s="711"/>
      <c r="M76" s="711">
        <v>242.63999999999996</v>
      </c>
      <c r="N76" s="711">
        <v>3</v>
      </c>
      <c r="O76" s="711">
        <v>727.92</v>
      </c>
      <c r="P76" s="701"/>
      <c r="Q76" s="712">
        <v>242.64</v>
      </c>
    </row>
    <row r="77" spans="1:17" ht="14.4" customHeight="1" x14ac:dyDescent="0.3">
      <c r="A77" s="695" t="s">
        <v>4030</v>
      </c>
      <c r="B77" s="696" t="s">
        <v>3864</v>
      </c>
      <c r="C77" s="696" t="s">
        <v>3885</v>
      </c>
      <c r="D77" s="696" t="s">
        <v>3890</v>
      </c>
      <c r="E77" s="696" t="s">
        <v>3891</v>
      </c>
      <c r="F77" s="711"/>
      <c r="G77" s="711"/>
      <c r="H77" s="711"/>
      <c r="I77" s="711"/>
      <c r="J77" s="711">
        <v>1</v>
      </c>
      <c r="K77" s="711">
        <v>242.64</v>
      </c>
      <c r="L77" s="711"/>
      <c r="M77" s="711">
        <v>242.64</v>
      </c>
      <c r="N77" s="711">
        <v>2</v>
      </c>
      <c r="O77" s="711">
        <v>485.28</v>
      </c>
      <c r="P77" s="701"/>
      <c r="Q77" s="712">
        <v>242.64</v>
      </c>
    </row>
    <row r="78" spans="1:17" ht="14.4" customHeight="1" x14ac:dyDescent="0.3">
      <c r="A78" s="695" t="s">
        <v>4030</v>
      </c>
      <c r="B78" s="696" t="s">
        <v>3864</v>
      </c>
      <c r="C78" s="696" t="s">
        <v>3885</v>
      </c>
      <c r="D78" s="696" t="s">
        <v>3894</v>
      </c>
      <c r="E78" s="696" t="s">
        <v>3893</v>
      </c>
      <c r="F78" s="711"/>
      <c r="G78" s="711"/>
      <c r="H78" s="711"/>
      <c r="I78" s="711"/>
      <c r="J78" s="711">
        <v>2</v>
      </c>
      <c r="K78" s="711">
        <v>898</v>
      </c>
      <c r="L78" s="711"/>
      <c r="M78" s="711">
        <v>449</v>
      </c>
      <c r="N78" s="711"/>
      <c r="O78" s="711"/>
      <c r="P78" s="701"/>
      <c r="Q78" s="712"/>
    </row>
    <row r="79" spans="1:17" ht="14.4" customHeight="1" x14ac:dyDescent="0.3">
      <c r="A79" s="695" t="s">
        <v>4030</v>
      </c>
      <c r="B79" s="696" t="s">
        <v>3864</v>
      </c>
      <c r="C79" s="696" t="s">
        <v>3896</v>
      </c>
      <c r="D79" s="696" t="s">
        <v>4012</v>
      </c>
      <c r="E79" s="696" t="s">
        <v>4013</v>
      </c>
      <c r="F79" s="711">
        <v>16</v>
      </c>
      <c r="G79" s="711">
        <v>2960</v>
      </c>
      <c r="H79" s="711">
        <v>1</v>
      </c>
      <c r="I79" s="711">
        <v>185</v>
      </c>
      <c r="J79" s="711">
        <v>8</v>
      </c>
      <c r="K79" s="711">
        <v>1480</v>
      </c>
      <c r="L79" s="711">
        <v>0.5</v>
      </c>
      <c r="M79" s="711">
        <v>185</v>
      </c>
      <c r="N79" s="711">
        <v>13</v>
      </c>
      <c r="O79" s="711">
        <v>2411</v>
      </c>
      <c r="P79" s="701">
        <v>0.81452702702702706</v>
      </c>
      <c r="Q79" s="712">
        <v>185.46153846153845</v>
      </c>
    </row>
    <row r="80" spans="1:17" ht="14.4" customHeight="1" x14ac:dyDescent="0.3">
      <c r="A80" s="695" t="s">
        <v>4030</v>
      </c>
      <c r="B80" s="696" t="s">
        <v>3864</v>
      </c>
      <c r="C80" s="696" t="s">
        <v>3896</v>
      </c>
      <c r="D80" s="696" t="s">
        <v>3901</v>
      </c>
      <c r="E80" s="696" t="s">
        <v>3902</v>
      </c>
      <c r="F80" s="711">
        <v>6</v>
      </c>
      <c r="G80" s="711">
        <v>204</v>
      </c>
      <c r="H80" s="711">
        <v>1</v>
      </c>
      <c r="I80" s="711">
        <v>34</v>
      </c>
      <c r="J80" s="711">
        <v>2</v>
      </c>
      <c r="K80" s="711">
        <v>68</v>
      </c>
      <c r="L80" s="711">
        <v>0.33333333333333331</v>
      </c>
      <c r="M80" s="711">
        <v>34</v>
      </c>
      <c r="N80" s="711">
        <v>1</v>
      </c>
      <c r="O80" s="711">
        <v>35</v>
      </c>
      <c r="P80" s="701">
        <v>0.17156862745098039</v>
      </c>
      <c r="Q80" s="712">
        <v>35</v>
      </c>
    </row>
    <row r="81" spans="1:17" ht="14.4" customHeight="1" x14ac:dyDescent="0.3">
      <c r="A81" s="695" t="s">
        <v>4030</v>
      </c>
      <c r="B81" s="696" t="s">
        <v>3864</v>
      </c>
      <c r="C81" s="696" t="s">
        <v>3896</v>
      </c>
      <c r="D81" s="696" t="s">
        <v>3907</v>
      </c>
      <c r="E81" s="696" t="s">
        <v>3860</v>
      </c>
      <c r="F81" s="711">
        <v>21</v>
      </c>
      <c r="G81" s="711">
        <v>3276</v>
      </c>
      <c r="H81" s="711">
        <v>1</v>
      </c>
      <c r="I81" s="711">
        <v>156</v>
      </c>
      <c r="J81" s="711"/>
      <c r="K81" s="711"/>
      <c r="L81" s="711"/>
      <c r="M81" s="711"/>
      <c r="N81" s="711"/>
      <c r="O81" s="711"/>
      <c r="P81" s="701"/>
      <c r="Q81" s="712"/>
    </row>
    <row r="82" spans="1:17" ht="14.4" customHeight="1" x14ac:dyDescent="0.3">
      <c r="A82" s="695" t="s">
        <v>4030</v>
      </c>
      <c r="B82" s="696" t="s">
        <v>3864</v>
      </c>
      <c r="C82" s="696" t="s">
        <v>3896</v>
      </c>
      <c r="D82" s="696" t="s">
        <v>3908</v>
      </c>
      <c r="E82" s="696" t="s">
        <v>3860</v>
      </c>
      <c r="F82" s="711">
        <v>34</v>
      </c>
      <c r="G82" s="711">
        <v>2652</v>
      </c>
      <c r="H82" s="711">
        <v>1</v>
      </c>
      <c r="I82" s="711">
        <v>78</v>
      </c>
      <c r="J82" s="711"/>
      <c r="K82" s="711"/>
      <c r="L82" s="711"/>
      <c r="M82" s="711"/>
      <c r="N82" s="711"/>
      <c r="O82" s="711"/>
      <c r="P82" s="701"/>
      <c r="Q82" s="712"/>
    </row>
    <row r="83" spans="1:17" ht="14.4" customHeight="1" x14ac:dyDescent="0.3">
      <c r="A83" s="695" t="s">
        <v>4030</v>
      </c>
      <c r="B83" s="696" t="s">
        <v>3864</v>
      </c>
      <c r="C83" s="696" t="s">
        <v>3896</v>
      </c>
      <c r="D83" s="696" t="s">
        <v>3909</v>
      </c>
      <c r="E83" s="696" t="s">
        <v>3910</v>
      </c>
      <c r="F83" s="711">
        <v>800</v>
      </c>
      <c r="G83" s="711">
        <v>184800</v>
      </c>
      <c r="H83" s="711">
        <v>1</v>
      </c>
      <c r="I83" s="711">
        <v>231</v>
      </c>
      <c r="J83" s="711">
        <v>848</v>
      </c>
      <c r="K83" s="711">
        <v>196736</v>
      </c>
      <c r="L83" s="711">
        <v>1.0645887445887445</v>
      </c>
      <c r="M83" s="711">
        <v>232</v>
      </c>
      <c r="N83" s="711">
        <v>1504</v>
      </c>
      <c r="O83" s="711">
        <v>349690</v>
      </c>
      <c r="P83" s="701">
        <v>1.8922619047619047</v>
      </c>
      <c r="Q83" s="712">
        <v>232.50664893617022</v>
      </c>
    </row>
    <row r="84" spans="1:17" ht="14.4" customHeight="1" x14ac:dyDescent="0.3">
      <c r="A84" s="695" t="s">
        <v>4030</v>
      </c>
      <c r="B84" s="696" t="s">
        <v>3864</v>
      </c>
      <c r="C84" s="696" t="s">
        <v>3896</v>
      </c>
      <c r="D84" s="696" t="s">
        <v>3911</v>
      </c>
      <c r="E84" s="696" t="s">
        <v>3912</v>
      </c>
      <c r="F84" s="711">
        <v>1743</v>
      </c>
      <c r="G84" s="711">
        <v>202188</v>
      </c>
      <c r="H84" s="711">
        <v>1</v>
      </c>
      <c r="I84" s="711">
        <v>116</v>
      </c>
      <c r="J84" s="711">
        <v>2220</v>
      </c>
      <c r="K84" s="711">
        <v>257520</v>
      </c>
      <c r="L84" s="711">
        <v>1.2736660929432013</v>
      </c>
      <c r="M84" s="711">
        <v>116</v>
      </c>
      <c r="N84" s="711">
        <v>2129</v>
      </c>
      <c r="O84" s="711">
        <v>248074</v>
      </c>
      <c r="P84" s="701">
        <v>1.2269471976576256</v>
      </c>
      <c r="Q84" s="712">
        <v>116.52137153593236</v>
      </c>
    </row>
    <row r="85" spans="1:17" ht="14.4" customHeight="1" x14ac:dyDescent="0.3">
      <c r="A85" s="695" t="s">
        <v>4030</v>
      </c>
      <c r="B85" s="696" t="s">
        <v>3864</v>
      </c>
      <c r="C85" s="696" t="s">
        <v>3896</v>
      </c>
      <c r="D85" s="696" t="s">
        <v>3913</v>
      </c>
      <c r="E85" s="696" t="s">
        <v>3914</v>
      </c>
      <c r="F85" s="711">
        <v>3</v>
      </c>
      <c r="G85" s="711">
        <v>957</v>
      </c>
      <c r="H85" s="711">
        <v>1</v>
      </c>
      <c r="I85" s="711">
        <v>319</v>
      </c>
      <c r="J85" s="711"/>
      <c r="K85" s="711"/>
      <c r="L85" s="711"/>
      <c r="M85" s="711"/>
      <c r="N85" s="711"/>
      <c r="O85" s="711"/>
      <c r="P85" s="701"/>
      <c r="Q85" s="712"/>
    </row>
    <row r="86" spans="1:17" ht="14.4" customHeight="1" x14ac:dyDescent="0.3">
      <c r="A86" s="695" t="s">
        <v>4030</v>
      </c>
      <c r="B86" s="696" t="s">
        <v>3864</v>
      </c>
      <c r="C86" s="696" t="s">
        <v>3896</v>
      </c>
      <c r="D86" s="696" t="s">
        <v>3915</v>
      </c>
      <c r="E86" s="696" t="s">
        <v>3916</v>
      </c>
      <c r="F86" s="711">
        <v>33</v>
      </c>
      <c r="G86" s="711">
        <v>15939</v>
      </c>
      <c r="H86" s="711">
        <v>1</v>
      </c>
      <c r="I86" s="711">
        <v>483</v>
      </c>
      <c r="J86" s="711">
        <v>24</v>
      </c>
      <c r="K86" s="711">
        <v>11616</v>
      </c>
      <c r="L86" s="711">
        <v>0.72877846790890266</v>
      </c>
      <c r="M86" s="711">
        <v>484</v>
      </c>
      <c r="N86" s="711">
        <v>11</v>
      </c>
      <c r="O86" s="711">
        <v>5324</v>
      </c>
      <c r="P86" s="701">
        <v>0.33402346445824704</v>
      </c>
      <c r="Q86" s="712">
        <v>484</v>
      </c>
    </row>
    <row r="87" spans="1:17" ht="14.4" customHeight="1" x14ac:dyDescent="0.3">
      <c r="A87" s="695" t="s">
        <v>4030</v>
      </c>
      <c r="B87" s="696" t="s">
        <v>3864</v>
      </c>
      <c r="C87" s="696" t="s">
        <v>3896</v>
      </c>
      <c r="D87" s="696" t="s">
        <v>3917</v>
      </c>
      <c r="E87" s="696" t="s">
        <v>3918</v>
      </c>
      <c r="F87" s="711">
        <v>75</v>
      </c>
      <c r="G87" s="711">
        <v>50700</v>
      </c>
      <c r="H87" s="711">
        <v>1</v>
      </c>
      <c r="I87" s="711">
        <v>676</v>
      </c>
      <c r="J87" s="711">
        <v>85</v>
      </c>
      <c r="K87" s="711">
        <v>57545</v>
      </c>
      <c r="L87" s="711">
        <v>1.135009861932939</v>
      </c>
      <c r="M87" s="711">
        <v>677</v>
      </c>
      <c r="N87" s="711">
        <v>21</v>
      </c>
      <c r="O87" s="711">
        <v>14229</v>
      </c>
      <c r="P87" s="701">
        <v>0.2806508875739645</v>
      </c>
      <c r="Q87" s="712">
        <v>677.57142857142856</v>
      </c>
    </row>
    <row r="88" spans="1:17" ht="14.4" customHeight="1" x14ac:dyDescent="0.3">
      <c r="A88" s="695" t="s">
        <v>4030</v>
      </c>
      <c r="B88" s="696" t="s">
        <v>3864</v>
      </c>
      <c r="C88" s="696" t="s">
        <v>3896</v>
      </c>
      <c r="D88" s="696" t="s">
        <v>3919</v>
      </c>
      <c r="E88" s="696" t="s">
        <v>3920</v>
      </c>
      <c r="F88" s="711">
        <v>3</v>
      </c>
      <c r="G88" s="711">
        <v>2244</v>
      </c>
      <c r="H88" s="711">
        <v>1</v>
      </c>
      <c r="I88" s="711">
        <v>748</v>
      </c>
      <c r="J88" s="711"/>
      <c r="K88" s="711"/>
      <c r="L88" s="711"/>
      <c r="M88" s="711"/>
      <c r="N88" s="711"/>
      <c r="O88" s="711"/>
      <c r="P88" s="701"/>
      <c r="Q88" s="712"/>
    </row>
    <row r="89" spans="1:17" ht="14.4" customHeight="1" x14ac:dyDescent="0.3">
      <c r="A89" s="695" t="s">
        <v>4030</v>
      </c>
      <c r="B89" s="696" t="s">
        <v>3864</v>
      </c>
      <c r="C89" s="696" t="s">
        <v>3896</v>
      </c>
      <c r="D89" s="696" t="s">
        <v>3921</v>
      </c>
      <c r="E89" s="696" t="s">
        <v>3916</v>
      </c>
      <c r="F89" s="711">
        <v>46</v>
      </c>
      <c r="G89" s="711">
        <v>25300</v>
      </c>
      <c r="H89" s="711">
        <v>1</v>
      </c>
      <c r="I89" s="711">
        <v>550</v>
      </c>
      <c r="J89" s="711">
        <v>32</v>
      </c>
      <c r="K89" s="711">
        <v>17696</v>
      </c>
      <c r="L89" s="711">
        <v>0.69944664031620551</v>
      </c>
      <c r="M89" s="711">
        <v>553</v>
      </c>
      <c r="N89" s="711">
        <v>59</v>
      </c>
      <c r="O89" s="711">
        <v>32679</v>
      </c>
      <c r="P89" s="701">
        <v>1.2916600790513835</v>
      </c>
      <c r="Q89" s="712">
        <v>553.88135593220341</v>
      </c>
    </row>
    <row r="90" spans="1:17" ht="14.4" customHeight="1" x14ac:dyDescent="0.3">
      <c r="A90" s="695" t="s">
        <v>4030</v>
      </c>
      <c r="B90" s="696" t="s">
        <v>3864</v>
      </c>
      <c r="C90" s="696" t="s">
        <v>3896</v>
      </c>
      <c r="D90" s="696" t="s">
        <v>3922</v>
      </c>
      <c r="E90" s="696" t="s">
        <v>3918</v>
      </c>
      <c r="F90" s="711">
        <v>64</v>
      </c>
      <c r="G90" s="711">
        <v>47552</v>
      </c>
      <c r="H90" s="711">
        <v>1</v>
      </c>
      <c r="I90" s="711">
        <v>743</v>
      </c>
      <c r="J90" s="711">
        <v>157</v>
      </c>
      <c r="K90" s="711">
        <v>117122</v>
      </c>
      <c r="L90" s="711">
        <v>2.4630299461641991</v>
      </c>
      <c r="M90" s="711">
        <v>746</v>
      </c>
      <c r="N90" s="711">
        <v>175</v>
      </c>
      <c r="O90" s="711">
        <v>130694</v>
      </c>
      <c r="P90" s="701">
        <v>2.7484438088829073</v>
      </c>
      <c r="Q90" s="712">
        <v>746.82285714285717</v>
      </c>
    </row>
    <row r="91" spans="1:17" ht="14.4" customHeight="1" x14ac:dyDescent="0.3">
      <c r="A91" s="695" t="s">
        <v>4030</v>
      </c>
      <c r="B91" s="696" t="s">
        <v>3864</v>
      </c>
      <c r="C91" s="696" t="s">
        <v>3896</v>
      </c>
      <c r="D91" s="696" t="s">
        <v>4014</v>
      </c>
      <c r="E91" s="696" t="s">
        <v>4015</v>
      </c>
      <c r="F91" s="711">
        <v>1534</v>
      </c>
      <c r="G91" s="711">
        <v>1227200</v>
      </c>
      <c r="H91" s="711">
        <v>1</v>
      </c>
      <c r="I91" s="711">
        <v>800</v>
      </c>
      <c r="J91" s="711">
        <v>2004</v>
      </c>
      <c r="K91" s="711">
        <v>1609212</v>
      </c>
      <c r="L91" s="711">
        <v>1.311287483702738</v>
      </c>
      <c r="M91" s="711">
        <v>803</v>
      </c>
      <c r="N91" s="711">
        <v>2309</v>
      </c>
      <c r="O91" s="711">
        <v>1856415</v>
      </c>
      <c r="P91" s="701">
        <v>1.5127240873533245</v>
      </c>
      <c r="Q91" s="712">
        <v>803.99090515374621</v>
      </c>
    </row>
    <row r="92" spans="1:17" ht="14.4" customHeight="1" x14ac:dyDescent="0.3">
      <c r="A92" s="695" t="s">
        <v>4030</v>
      </c>
      <c r="B92" s="696" t="s">
        <v>3864</v>
      </c>
      <c r="C92" s="696" t="s">
        <v>3896</v>
      </c>
      <c r="D92" s="696" t="s">
        <v>3923</v>
      </c>
      <c r="E92" s="696" t="s">
        <v>3924</v>
      </c>
      <c r="F92" s="711">
        <v>2</v>
      </c>
      <c r="G92" s="711">
        <v>870</v>
      </c>
      <c r="H92" s="711">
        <v>1</v>
      </c>
      <c r="I92" s="711">
        <v>435</v>
      </c>
      <c r="J92" s="711">
        <v>3</v>
      </c>
      <c r="K92" s="711">
        <v>1317</v>
      </c>
      <c r="L92" s="711">
        <v>1.5137931034482759</v>
      </c>
      <c r="M92" s="711">
        <v>439</v>
      </c>
      <c r="N92" s="711">
        <v>5</v>
      </c>
      <c r="O92" s="711">
        <v>2195</v>
      </c>
      <c r="P92" s="701">
        <v>2.5229885057471266</v>
      </c>
      <c r="Q92" s="712">
        <v>439</v>
      </c>
    </row>
    <row r="93" spans="1:17" ht="14.4" customHeight="1" x14ac:dyDescent="0.3">
      <c r="A93" s="695" t="s">
        <v>4030</v>
      </c>
      <c r="B93" s="696" t="s">
        <v>3864</v>
      </c>
      <c r="C93" s="696" t="s">
        <v>3896</v>
      </c>
      <c r="D93" s="696" t="s">
        <v>3925</v>
      </c>
      <c r="E93" s="696" t="s">
        <v>3926</v>
      </c>
      <c r="F93" s="711"/>
      <c r="G93" s="711"/>
      <c r="H93" s="711"/>
      <c r="I93" s="711"/>
      <c r="J93" s="711">
        <v>5</v>
      </c>
      <c r="K93" s="711">
        <v>2155</v>
      </c>
      <c r="L93" s="711"/>
      <c r="M93" s="711">
        <v>431</v>
      </c>
      <c r="N93" s="711">
        <v>3</v>
      </c>
      <c r="O93" s="711">
        <v>1293</v>
      </c>
      <c r="P93" s="701"/>
      <c r="Q93" s="712">
        <v>431</v>
      </c>
    </row>
    <row r="94" spans="1:17" ht="14.4" customHeight="1" x14ac:dyDescent="0.3">
      <c r="A94" s="695" t="s">
        <v>4030</v>
      </c>
      <c r="B94" s="696" t="s">
        <v>3864</v>
      </c>
      <c r="C94" s="696" t="s">
        <v>3896</v>
      </c>
      <c r="D94" s="696" t="s">
        <v>4035</v>
      </c>
      <c r="E94" s="696" t="s">
        <v>3963</v>
      </c>
      <c r="F94" s="711">
        <v>56</v>
      </c>
      <c r="G94" s="711">
        <v>39256</v>
      </c>
      <c r="H94" s="711">
        <v>1</v>
      </c>
      <c r="I94" s="711">
        <v>701</v>
      </c>
      <c r="J94" s="711">
        <v>65</v>
      </c>
      <c r="K94" s="711">
        <v>45825</v>
      </c>
      <c r="L94" s="711">
        <v>1.1673374770735683</v>
      </c>
      <c r="M94" s="711">
        <v>705</v>
      </c>
      <c r="N94" s="711">
        <v>75</v>
      </c>
      <c r="O94" s="711">
        <v>53029</v>
      </c>
      <c r="P94" s="701">
        <v>1.3508508253515386</v>
      </c>
      <c r="Q94" s="712">
        <v>707.05333333333328</v>
      </c>
    </row>
    <row r="95" spans="1:17" ht="14.4" customHeight="1" x14ac:dyDescent="0.3">
      <c r="A95" s="695" t="s">
        <v>4030</v>
      </c>
      <c r="B95" s="696" t="s">
        <v>3864</v>
      </c>
      <c r="C95" s="696" t="s">
        <v>3896</v>
      </c>
      <c r="D95" s="696" t="s">
        <v>4036</v>
      </c>
      <c r="E95" s="696" t="s">
        <v>3920</v>
      </c>
      <c r="F95" s="711">
        <v>45</v>
      </c>
      <c r="G95" s="711">
        <v>36675</v>
      </c>
      <c r="H95" s="711">
        <v>1</v>
      </c>
      <c r="I95" s="711">
        <v>815</v>
      </c>
      <c r="J95" s="711">
        <v>47</v>
      </c>
      <c r="K95" s="711">
        <v>38446</v>
      </c>
      <c r="L95" s="711">
        <v>1.0482890252215407</v>
      </c>
      <c r="M95" s="711">
        <v>818</v>
      </c>
      <c r="N95" s="711">
        <v>63</v>
      </c>
      <c r="O95" s="711">
        <v>51598</v>
      </c>
      <c r="P95" s="701">
        <v>1.4068984321745057</v>
      </c>
      <c r="Q95" s="712">
        <v>819.01587301587301</v>
      </c>
    </row>
    <row r="96" spans="1:17" ht="14.4" customHeight="1" x14ac:dyDescent="0.3">
      <c r="A96" s="695" t="s">
        <v>4030</v>
      </c>
      <c r="B96" s="696" t="s">
        <v>3864</v>
      </c>
      <c r="C96" s="696" t="s">
        <v>3896</v>
      </c>
      <c r="D96" s="696" t="s">
        <v>3927</v>
      </c>
      <c r="E96" s="696" t="s">
        <v>3928</v>
      </c>
      <c r="F96" s="711">
        <v>572</v>
      </c>
      <c r="G96" s="711">
        <v>117832</v>
      </c>
      <c r="H96" s="711">
        <v>1</v>
      </c>
      <c r="I96" s="711">
        <v>206</v>
      </c>
      <c r="J96" s="711">
        <v>666</v>
      </c>
      <c r="K96" s="711">
        <v>137862</v>
      </c>
      <c r="L96" s="711">
        <v>1.1699877792110802</v>
      </c>
      <c r="M96" s="711">
        <v>207</v>
      </c>
      <c r="N96" s="711">
        <v>735</v>
      </c>
      <c r="O96" s="711">
        <v>152507</v>
      </c>
      <c r="P96" s="701">
        <v>1.2942748998574241</v>
      </c>
      <c r="Q96" s="712">
        <v>207.49251700680273</v>
      </c>
    </row>
    <row r="97" spans="1:17" ht="14.4" customHeight="1" x14ac:dyDescent="0.3">
      <c r="A97" s="695" t="s">
        <v>4030</v>
      </c>
      <c r="B97" s="696" t="s">
        <v>3864</v>
      </c>
      <c r="C97" s="696" t="s">
        <v>3896</v>
      </c>
      <c r="D97" s="696" t="s">
        <v>3929</v>
      </c>
      <c r="E97" s="696" t="s">
        <v>3930</v>
      </c>
      <c r="F97" s="711">
        <v>3</v>
      </c>
      <c r="G97" s="711">
        <v>1926</v>
      </c>
      <c r="H97" s="711">
        <v>1</v>
      </c>
      <c r="I97" s="711">
        <v>642</v>
      </c>
      <c r="J97" s="711"/>
      <c r="K97" s="711"/>
      <c r="L97" s="711"/>
      <c r="M97" s="711"/>
      <c r="N97" s="711"/>
      <c r="O97" s="711"/>
      <c r="P97" s="701"/>
      <c r="Q97" s="712"/>
    </row>
    <row r="98" spans="1:17" ht="14.4" customHeight="1" x14ac:dyDescent="0.3">
      <c r="A98" s="695" t="s">
        <v>4030</v>
      </c>
      <c r="B98" s="696" t="s">
        <v>3864</v>
      </c>
      <c r="C98" s="696" t="s">
        <v>3896</v>
      </c>
      <c r="D98" s="696" t="s">
        <v>3931</v>
      </c>
      <c r="E98" s="696" t="s">
        <v>3932</v>
      </c>
      <c r="F98" s="711">
        <v>12</v>
      </c>
      <c r="G98" s="711">
        <v>3912</v>
      </c>
      <c r="H98" s="711">
        <v>1</v>
      </c>
      <c r="I98" s="711">
        <v>326</v>
      </c>
      <c r="J98" s="711">
        <v>13</v>
      </c>
      <c r="K98" s="711">
        <v>4251</v>
      </c>
      <c r="L98" s="711">
        <v>1.0866564417177915</v>
      </c>
      <c r="M98" s="711">
        <v>327</v>
      </c>
      <c r="N98" s="711">
        <v>7</v>
      </c>
      <c r="O98" s="711">
        <v>2295</v>
      </c>
      <c r="P98" s="701">
        <v>0.58665644171779141</v>
      </c>
      <c r="Q98" s="712">
        <v>327.85714285714283</v>
      </c>
    </row>
    <row r="99" spans="1:17" ht="14.4" customHeight="1" x14ac:dyDescent="0.3">
      <c r="A99" s="695" t="s">
        <v>4030</v>
      </c>
      <c r="B99" s="696" t="s">
        <v>3864</v>
      </c>
      <c r="C99" s="696" t="s">
        <v>3896</v>
      </c>
      <c r="D99" s="696" t="s">
        <v>3933</v>
      </c>
      <c r="E99" s="696" t="s">
        <v>3934</v>
      </c>
      <c r="F99" s="711"/>
      <c r="G99" s="711"/>
      <c r="H99" s="711"/>
      <c r="I99" s="711"/>
      <c r="J99" s="711"/>
      <c r="K99" s="711"/>
      <c r="L99" s="711"/>
      <c r="M99" s="711"/>
      <c r="N99" s="711">
        <v>1</v>
      </c>
      <c r="O99" s="711">
        <v>0</v>
      </c>
      <c r="P99" s="701"/>
      <c r="Q99" s="712">
        <v>0</v>
      </c>
    </row>
    <row r="100" spans="1:17" ht="14.4" customHeight="1" x14ac:dyDescent="0.3">
      <c r="A100" s="695" t="s">
        <v>4030</v>
      </c>
      <c r="B100" s="696" t="s">
        <v>3864</v>
      </c>
      <c r="C100" s="696" t="s">
        <v>3896</v>
      </c>
      <c r="D100" s="696" t="s">
        <v>3935</v>
      </c>
      <c r="E100" s="696" t="s">
        <v>3936</v>
      </c>
      <c r="F100" s="711">
        <v>3692</v>
      </c>
      <c r="G100" s="711">
        <v>299052</v>
      </c>
      <c r="H100" s="711">
        <v>1</v>
      </c>
      <c r="I100" s="711">
        <v>81</v>
      </c>
      <c r="J100" s="711">
        <v>4007</v>
      </c>
      <c r="K100" s="711">
        <v>328574</v>
      </c>
      <c r="L100" s="711">
        <v>1.0987186174979602</v>
      </c>
      <c r="M100" s="711">
        <v>82</v>
      </c>
      <c r="N100" s="711">
        <v>4209</v>
      </c>
      <c r="O100" s="711">
        <v>347250</v>
      </c>
      <c r="P100" s="701">
        <v>1.161169294972112</v>
      </c>
      <c r="Q100" s="712">
        <v>82.50178189593727</v>
      </c>
    </row>
    <row r="101" spans="1:17" ht="14.4" customHeight="1" x14ac:dyDescent="0.3">
      <c r="A101" s="695" t="s">
        <v>4030</v>
      </c>
      <c r="B101" s="696" t="s">
        <v>3864</v>
      </c>
      <c r="C101" s="696" t="s">
        <v>3896</v>
      </c>
      <c r="D101" s="696" t="s">
        <v>3939</v>
      </c>
      <c r="E101" s="696" t="s">
        <v>3940</v>
      </c>
      <c r="F101" s="711">
        <v>10</v>
      </c>
      <c r="G101" s="711">
        <v>8520</v>
      </c>
      <c r="H101" s="711">
        <v>1</v>
      </c>
      <c r="I101" s="711">
        <v>852</v>
      </c>
      <c r="J101" s="711">
        <v>16</v>
      </c>
      <c r="K101" s="711">
        <v>11248</v>
      </c>
      <c r="L101" s="711">
        <v>1.3201877934272301</v>
      </c>
      <c r="M101" s="711">
        <v>703</v>
      </c>
      <c r="N101" s="711">
        <v>20</v>
      </c>
      <c r="O101" s="711">
        <v>14069</v>
      </c>
      <c r="P101" s="701">
        <v>1.6512910798122065</v>
      </c>
      <c r="Q101" s="712">
        <v>703.45</v>
      </c>
    </row>
    <row r="102" spans="1:17" ht="14.4" customHeight="1" x14ac:dyDescent="0.3">
      <c r="A102" s="695" t="s">
        <v>4030</v>
      </c>
      <c r="B102" s="696" t="s">
        <v>3864</v>
      </c>
      <c r="C102" s="696" t="s">
        <v>3896</v>
      </c>
      <c r="D102" s="696" t="s">
        <v>3941</v>
      </c>
      <c r="E102" s="696" t="s">
        <v>3942</v>
      </c>
      <c r="F102" s="711">
        <v>9</v>
      </c>
      <c r="G102" s="711">
        <v>0</v>
      </c>
      <c r="H102" s="711"/>
      <c r="I102" s="711">
        <v>0</v>
      </c>
      <c r="J102" s="711">
        <v>6</v>
      </c>
      <c r="K102" s="711">
        <v>0</v>
      </c>
      <c r="L102" s="711"/>
      <c r="M102" s="711">
        <v>0</v>
      </c>
      <c r="N102" s="711">
        <v>5</v>
      </c>
      <c r="O102" s="711">
        <v>0</v>
      </c>
      <c r="P102" s="701"/>
      <c r="Q102" s="712">
        <v>0</v>
      </c>
    </row>
    <row r="103" spans="1:17" ht="14.4" customHeight="1" x14ac:dyDescent="0.3">
      <c r="A103" s="695" t="s">
        <v>4030</v>
      </c>
      <c r="B103" s="696" t="s">
        <v>3864</v>
      </c>
      <c r="C103" s="696" t="s">
        <v>3896</v>
      </c>
      <c r="D103" s="696" t="s">
        <v>4016</v>
      </c>
      <c r="E103" s="696" t="s">
        <v>4015</v>
      </c>
      <c r="F103" s="711">
        <v>1683</v>
      </c>
      <c r="G103" s="711">
        <v>1558458</v>
      </c>
      <c r="H103" s="711">
        <v>1</v>
      </c>
      <c r="I103" s="711">
        <v>926</v>
      </c>
      <c r="J103" s="711">
        <v>1393</v>
      </c>
      <c r="K103" s="711">
        <v>1294097</v>
      </c>
      <c r="L103" s="711">
        <v>0.83037014792827268</v>
      </c>
      <c r="M103" s="711">
        <v>929</v>
      </c>
      <c r="N103" s="711">
        <v>1470</v>
      </c>
      <c r="O103" s="711">
        <v>1367154</v>
      </c>
      <c r="P103" s="701">
        <v>0.87724789503470735</v>
      </c>
      <c r="Q103" s="712">
        <v>930.03673469387752</v>
      </c>
    </row>
    <row r="104" spans="1:17" ht="14.4" customHeight="1" x14ac:dyDescent="0.3">
      <c r="A104" s="695" t="s">
        <v>4030</v>
      </c>
      <c r="B104" s="696" t="s">
        <v>3864</v>
      </c>
      <c r="C104" s="696" t="s">
        <v>3896</v>
      </c>
      <c r="D104" s="696" t="s">
        <v>3945</v>
      </c>
      <c r="E104" s="696" t="s">
        <v>3946</v>
      </c>
      <c r="F104" s="711"/>
      <c r="G104" s="711"/>
      <c r="H104" s="711"/>
      <c r="I104" s="711"/>
      <c r="J104" s="711">
        <v>12</v>
      </c>
      <c r="K104" s="711">
        <v>1344</v>
      </c>
      <c r="L104" s="711"/>
      <c r="M104" s="711">
        <v>112</v>
      </c>
      <c r="N104" s="711">
        <v>2</v>
      </c>
      <c r="O104" s="711">
        <v>224</v>
      </c>
      <c r="P104" s="701"/>
      <c r="Q104" s="712">
        <v>112</v>
      </c>
    </row>
    <row r="105" spans="1:17" ht="14.4" customHeight="1" x14ac:dyDescent="0.3">
      <c r="A105" s="695" t="s">
        <v>4030</v>
      </c>
      <c r="B105" s="696" t="s">
        <v>3864</v>
      </c>
      <c r="C105" s="696" t="s">
        <v>3896</v>
      </c>
      <c r="D105" s="696" t="s">
        <v>4017</v>
      </c>
      <c r="E105" s="696" t="s">
        <v>4015</v>
      </c>
      <c r="F105" s="711">
        <v>250</v>
      </c>
      <c r="G105" s="711">
        <v>183250</v>
      </c>
      <c r="H105" s="711">
        <v>1</v>
      </c>
      <c r="I105" s="711">
        <v>733</v>
      </c>
      <c r="J105" s="711">
        <v>289</v>
      </c>
      <c r="K105" s="711">
        <v>212126</v>
      </c>
      <c r="L105" s="711">
        <v>1.1575770804911323</v>
      </c>
      <c r="M105" s="711">
        <v>734</v>
      </c>
      <c r="N105" s="711">
        <v>158</v>
      </c>
      <c r="O105" s="711">
        <v>116046</v>
      </c>
      <c r="P105" s="701">
        <v>0.63326603001364257</v>
      </c>
      <c r="Q105" s="712">
        <v>734.46835443037969</v>
      </c>
    </row>
    <row r="106" spans="1:17" ht="14.4" customHeight="1" x14ac:dyDescent="0.3">
      <c r="A106" s="695" t="s">
        <v>4030</v>
      </c>
      <c r="B106" s="696" t="s">
        <v>3864</v>
      </c>
      <c r="C106" s="696" t="s">
        <v>3896</v>
      </c>
      <c r="D106" s="696" t="s">
        <v>4025</v>
      </c>
      <c r="E106" s="696" t="s">
        <v>4026</v>
      </c>
      <c r="F106" s="711">
        <v>9</v>
      </c>
      <c r="G106" s="711">
        <v>522</v>
      </c>
      <c r="H106" s="711">
        <v>1</v>
      </c>
      <c r="I106" s="711">
        <v>58</v>
      </c>
      <c r="J106" s="711">
        <v>8</v>
      </c>
      <c r="K106" s="711">
        <v>448</v>
      </c>
      <c r="L106" s="711">
        <v>0.85823754789272033</v>
      </c>
      <c r="M106" s="711">
        <v>56</v>
      </c>
      <c r="N106" s="711">
        <v>3</v>
      </c>
      <c r="O106" s="711">
        <v>169</v>
      </c>
      <c r="P106" s="701">
        <v>0.32375478927203066</v>
      </c>
      <c r="Q106" s="712">
        <v>56.333333333333336</v>
      </c>
    </row>
    <row r="107" spans="1:17" ht="14.4" customHeight="1" x14ac:dyDescent="0.3">
      <c r="A107" s="695" t="s">
        <v>4030</v>
      </c>
      <c r="B107" s="696" t="s">
        <v>3864</v>
      </c>
      <c r="C107" s="696" t="s">
        <v>3896</v>
      </c>
      <c r="D107" s="696" t="s">
        <v>4018</v>
      </c>
      <c r="E107" s="696" t="s">
        <v>4019</v>
      </c>
      <c r="F107" s="711">
        <v>87</v>
      </c>
      <c r="G107" s="711">
        <v>45501</v>
      </c>
      <c r="H107" s="711">
        <v>1</v>
      </c>
      <c r="I107" s="711">
        <v>523</v>
      </c>
      <c r="J107" s="711">
        <v>69</v>
      </c>
      <c r="K107" s="711">
        <v>36156</v>
      </c>
      <c r="L107" s="711">
        <v>0.79461989846377001</v>
      </c>
      <c r="M107" s="711">
        <v>524</v>
      </c>
      <c r="N107" s="711">
        <v>57</v>
      </c>
      <c r="O107" s="711">
        <v>29876</v>
      </c>
      <c r="P107" s="701">
        <v>0.65660095382519068</v>
      </c>
      <c r="Q107" s="712">
        <v>524.14035087719299</v>
      </c>
    </row>
    <row r="108" spans="1:17" ht="14.4" customHeight="1" x14ac:dyDescent="0.3">
      <c r="A108" s="695" t="s">
        <v>4030</v>
      </c>
      <c r="B108" s="696" t="s">
        <v>3864</v>
      </c>
      <c r="C108" s="696" t="s">
        <v>3896</v>
      </c>
      <c r="D108" s="696" t="s">
        <v>3953</v>
      </c>
      <c r="E108" s="696" t="s">
        <v>3954</v>
      </c>
      <c r="F108" s="711">
        <v>66</v>
      </c>
      <c r="G108" s="711">
        <v>19470</v>
      </c>
      <c r="H108" s="711">
        <v>1</v>
      </c>
      <c r="I108" s="711">
        <v>295</v>
      </c>
      <c r="J108" s="711">
        <v>26</v>
      </c>
      <c r="K108" s="711">
        <v>7696</v>
      </c>
      <c r="L108" s="711">
        <v>0.39527478171545966</v>
      </c>
      <c r="M108" s="711">
        <v>296</v>
      </c>
      <c r="N108" s="711">
        <v>36</v>
      </c>
      <c r="O108" s="711">
        <v>10688</v>
      </c>
      <c r="P108" s="701">
        <v>0.54894709809964048</v>
      </c>
      <c r="Q108" s="712">
        <v>296.88888888888891</v>
      </c>
    </row>
    <row r="109" spans="1:17" ht="14.4" customHeight="1" x14ac:dyDescent="0.3">
      <c r="A109" s="695" t="s">
        <v>4030</v>
      </c>
      <c r="B109" s="696" t="s">
        <v>3864</v>
      </c>
      <c r="C109" s="696" t="s">
        <v>3896</v>
      </c>
      <c r="D109" s="696" t="s">
        <v>4020</v>
      </c>
      <c r="E109" s="696" t="s">
        <v>3928</v>
      </c>
      <c r="F109" s="711">
        <v>86</v>
      </c>
      <c r="G109" s="711">
        <v>14792</v>
      </c>
      <c r="H109" s="711">
        <v>1</v>
      </c>
      <c r="I109" s="711">
        <v>172</v>
      </c>
      <c r="J109" s="711">
        <v>82</v>
      </c>
      <c r="K109" s="711">
        <v>14104</v>
      </c>
      <c r="L109" s="711">
        <v>0.95348837209302328</v>
      </c>
      <c r="M109" s="711">
        <v>172</v>
      </c>
      <c r="N109" s="711">
        <v>48</v>
      </c>
      <c r="O109" s="711">
        <v>8274</v>
      </c>
      <c r="P109" s="701">
        <v>0.55935640886965932</v>
      </c>
      <c r="Q109" s="712">
        <v>172.375</v>
      </c>
    </row>
    <row r="110" spans="1:17" ht="14.4" customHeight="1" x14ac:dyDescent="0.3">
      <c r="A110" s="695" t="s">
        <v>4030</v>
      </c>
      <c r="B110" s="696" t="s">
        <v>3864</v>
      </c>
      <c r="C110" s="696" t="s">
        <v>3896</v>
      </c>
      <c r="D110" s="696" t="s">
        <v>3957</v>
      </c>
      <c r="E110" s="696" t="s">
        <v>3954</v>
      </c>
      <c r="F110" s="711">
        <v>22</v>
      </c>
      <c r="G110" s="711">
        <v>7964</v>
      </c>
      <c r="H110" s="711">
        <v>1</v>
      </c>
      <c r="I110" s="711">
        <v>362</v>
      </c>
      <c r="J110" s="711">
        <v>14</v>
      </c>
      <c r="K110" s="711">
        <v>5110</v>
      </c>
      <c r="L110" s="711">
        <v>0.64163736815670513</v>
      </c>
      <c r="M110" s="711">
        <v>365</v>
      </c>
      <c r="N110" s="711">
        <v>13</v>
      </c>
      <c r="O110" s="711">
        <v>4765</v>
      </c>
      <c r="P110" s="701">
        <v>0.59831742842792568</v>
      </c>
      <c r="Q110" s="712">
        <v>366.53846153846155</v>
      </c>
    </row>
    <row r="111" spans="1:17" ht="14.4" customHeight="1" x14ac:dyDescent="0.3">
      <c r="A111" s="695" t="s">
        <v>4030</v>
      </c>
      <c r="B111" s="696" t="s">
        <v>3864</v>
      </c>
      <c r="C111" s="696" t="s">
        <v>3896</v>
      </c>
      <c r="D111" s="696" t="s">
        <v>3960</v>
      </c>
      <c r="E111" s="696" t="s">
        <v>3961</v>
      </c>
      <c r="F111" s="711">
        <v>46</v>
      </c>
      <c r="G111" s="711">
        <v>29072</v>
      </c>
      <c r="H111" s="711">
        <v>1</v>
      </c>
      <c r="I111" s="711">
        <v>632</v>
      </c>
      <c r="J111" s="711">
        <v>23</v>
      </c>
      <c r="K111" s="711">
        <v>14605</v>
      </c>
      <c r="L111" s="711">
        <v>0.502373417721519</v>
      </c>
      <c r="M111" s="711">
        <v>635</v>
      </c>
      <c r="N111" s="711">
        <v>4</v>
      </c>
      <c r="O111" s="711">
        <v>2540</v>
      </c>
      <c r="P111" s="701">
        <v>8.7369290038525046E-2</v>
      </c>
      <c r="Q111" s="712">
        <v>635</v>
      </c>
    </row>
    <row r="112" spans="1:17" ht="14.4" customHeight="1" x14ac:dyDescent="0.3">
      <c r="A112" s="695" t="s">
        <v>4030</v>
      </c>
      <c r="B112" s="696" t="s">
        <v>3864</v>
      </c>
      <c r="C112" s="696" t="s">
        <v>3896</v>
      </c>
      <c r="D112" s="696" t="s">
        <v>3962</v>
      </c>
      <c r="E112" s="696" t="s">
        <v>3963</v>
      </c>
      <c r="F112" s="711">
        <v>4</v>
      </c>
      <c r="G112" s="711">
        <v>2396</v>
      </c>
      <c r="H112" s="711">
        <v>1</v>
      </c>
      <c r="I112" s="711">
        <v>599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4030</v>
      </c>
      <c r="B113" s="696" t="s">
        <v>3864</v>
      </c>
      <c r="C113" s="696" t="s">
        <v>3896</v>
      </c>
      <c r="D113" s="696" t="s">
        <v>4037</v>
      </c>
      <c r="E113" s="696" t="s">
        <v>4038</v>
      </c>
      <c r="F113" s="711">
        <v>28</v>
      </c>
      <c r="G113" s="711">
        <v>2800</v>
      </c>
      <c r="H113" s="711">
        <v>1</v>
      </c>
      <c r="I113" s="711">
        <v>100</v>
      </c>
      <c r="J113" s="711">
        <v>19</v>
      </c>
      <c r="K113" s="711">
        <v>1900</v>
      </c>
      <c r="L113" s="711">
        <v>0.6785714285714286</v>
      </c>
      <c r="M113" s="711">
        <v>100</v>
      </c>
      <c r="N113" s="711">
        <v>10</v>
      </c>
      <c r="O113" s="711">
        <v>1000</v>
      </c>
      <c r="P113" s="701">
        <v>0.35714285714285715</v>
      </c>
      <c r="Q113" s="712">
        <v>100</v>
      </c>
    </row>
    <row r="114" spans="1:17" ht="14.4" customHeight="1" x14ac:dyDescent="0.3">
      <c r="A114" s="695" t="s">
        <v>4030</v>
      </c>
      <c r="B114" s="696" t="s">
        <v>3864</v>
      </c>
      <c r="C114" s="696" t="s">
        <v>3896</v>
      </c>
      <c r="D114" s="696" t="s">
        <v>4021</v>
      </c>
      <c r="E114" s="696" t="s">
        <v>4015</v>
      </c>
      <c r="F114" s="711">
        <v>95</v>
      </c>
      <c r="G114" s="711">
        <v>95855</v>
      </c>
      <c r="H114" s="711">
        <v>1</v>
      </c>
      <c r="I114" s="711">
        <v>1009</v>
      </c>
      <c r="J114" s="711">
        <v>117</v>
      </c>
      <c r="K114" s="711">
        <v>118404</v>
      </c>
      <c r="L114" s="711">
        <v>1.2352407281831934</v>
      </c>
      <c r="M114" s="711">
        <v>1012</v>
      </c>
      <c r="N114" s="711">
        <v>30</v>
      </c>
      <c r="O114" s="711">
        <v>30408</v>
      </c>
      <c r="P114" s="701">
        <v>0.31722914819258252</v>
      </c>
      <c r="Q114" s="712">
        <v>1013.6</v>
      </c>
    </row>
    <row r="115" spans="1:17" ht="14.4" customHeight="1" x14ac:dyDescent="0.3">
      <c r="A115" s="695" t="s">
        <v>4030</v>
      </c>
      <c r="B115" s="696" t="s">
        <v>3864</v>
      </c>
      <c r="C115" s="696" t="s">
        <v>3896</v>
      </c>
      <c r="D115" s="696" t="s">
        <v>3968</v>
      </c>
      <c r="E115" s="696" t="s">
        <v>3924</v>
      </c>
      <c r="F115" s="711">
        <v>3</v>
      </c>
      <c r="G115" s="711">
        <v>999</v>
      </c>
      <c r="H115" s="711">
        <v>1</v>
      </c>
      <c r="I115" s="711">
        <v>333</v>
      </c>
      <c r="J115" s="711">
        <v>5</v>
      </c>
      <c r="K115" s="711">
        <v>1675</v>
      </c>
      <c r="L115" s="711">
        <v>1.6766766766766767</v>
      </c>
      <c r="M115" s="711">
        <v>335</v>
      </c>
      <c r="N115" s="711"/>
      <c r="O115" s="711"/>
      <c r="P115" s="701"/>
      <c r="Q115" s="712"/>
    </row>
    <row r="116" spans="1:17" ht="14.4" customHeight="1" x14ac:dyDescent="0.3">
      <c r="A116" s="695" t="s">
        <v>4030</v>
      </c>
      <c r="B116" s="696" t="s">
        <v>3864</v>
      </c>
      <c r="C116" s="696" t="s">
        <v>3896</v>
      </c>
      <c r="D116" s="696" t="s">
        <v>3969</v>
      </c>
      <c r="E116" s="696" t="s">
        <v>3926</v>
      </c>
      <c r="F116" s="711">
        <v>2</v>
      </c>
      <c r="G116" s="711">
        <v>722</v>
      </c>
      <c r="H116" s="711">
        <v>1</v>
      </c>
      <c r="I116" s="711">
        <v>361</v>
      </c>
      <c r="J116" s="711"/>
      <c r="K116" s="711"/>
      <c r="L116" s="711"/>
      <c r="M116" s="711"/>
      <c r="N116" s="711"/>
      <c r="O116" s="711"/>
      <c r="P116" s="701"/>
      <c r="Q116" s="712"/>
    </row>
    <row r="117" spans="1:17" ht="14.4" customHeight="1" x14ac:dyDescent="0.3">
      <c r="A117" s="695" t="s">
        <v>4030</v>
      </c>
      <c r="B117" s="696" t="s">
        <v>3864</v>
      </c>
      <c r="C117" s="696" t="s">
        <v>3896</v>
      </c>
      <c r="D117" s="696" t="s">
        <v>4029</v>
      </c>
      <c r="E117" s="696" t="s">
        <v>4015</v>
      </c>
      <c r="F117" s="711">
        <v>53</v>
      </c>
      <c r="G117" s="711">
        <v>45527</v>
      </c>
      <c r="H117" s="711">
        <v>1</v>
      </c>
      <c r="I117" s="711">
        <v>859</v>
      </c>
      <c r="J117" s="711">
        <v>7</v>
      </c>
      <c r="K117" s="711">
        <v>6020</v>
      </c>
      <c r="L117" s="711">
        <v>0.13222922661277922</v>
      </c>
      <c r="M117" s="711">
        <v>860</v>
      </c>
      <c r="N117" s="711">
        <v>14</v>
      </c>
      <c r="O117" s="711">
        <v>12040</v>
      </c>
      <c r="P117" s="701">
        <v>0.26445845322555844</v>
      </c>
      <c r="Q117" s="712">
        <v>860</v>
      </c>
    </row>
    <row r="118" spans="1:17" ht="14.4" customHeight="1" x14ac:dyDescent="0.3">
      <c r="A118" s="695" t="s">
        <v>4030</v>
      </c>
      <c r="B118" s="696" t="s">
        <v>3864</v>
      </c>
      <c r="C118" s="696" t="s">
        <v>3896</v>
      </c>
      <c r="D118" s="696" t="s">
        <v>4039</v>
      </c>
      <c r="E118" s="696" t="s">
        <v>3971</v>
      </c>
      <c r="F118" s="711">
        <v>22</v>
      </c>
      <c r="G118" s="711">
        <v>17556</v>
      </c>
      <c r="H118" s="711">
        <v>1</v>
      </c>
      <c r="I118" s="711">
        <v>798</v>
      </c>
      <c r="J118" s="711">
        <v>81</v>
      </c>
      <c r="K118" s="711">
        <v>64881</v>
      </c>
      <c r="L118" s="711">
        <v>3.6956596035543403</v>
      </c>
      <c r="M118" s="711">
        <v>801</v>
      </c>
      <c r="N118" s="711">
        <v>33</v>
      </c>
      <c r="O118" s="711">
        <v>26449</v>
      </c>
      <c r="P118" s="701">
        <v>1.5065504670767829</v>
      </c>
      <c r="Q118" s="712">
        <v>801.4848484848485</v>
      </c>
    </row>
    <row r="119" spans="1:17" ht="14.4" customHeight="1" x14ac:dyDescent="0.3">
      <c r="A119" s="695" t="s">
        <v>4030</v>
      </c>
      <c r="B119" s="696" t="s">
        <v>3864</v>
      </c>
      <c r="C119" s="696" t="s">
        <v>3896</v>
      </c>
      <c r="D119" s="696" t="s">
        <v>4040</v>
      </c>
      <c r="E119" s="696" t="s">
        <v>3971</v>
      </c>
      <c r="F119" s="711">
        <v>18</v>
      </c>
      <c r="G119" s="711">
        <v>10548</v>
      </c>
      <c r="H119" s="711">
        <v>1</v>
      </c>
      <c r="I119" s="711">
        <v>586</v>
      </c>
      <c r="J119" s="711">
        <v>31</v>
      </c>
      <c r="K119" s="711">
        <v>18259</v>
      </c>
      <c r="L119" s="711">
        <v>1.731039059537353</v>
      </c>
      <c r="M119" s="711">
        <v>589</v>
      </c>
      <c r="N119" s="711">
        <v>24</v>
      </c>
      <c r="O119" s="711">
        <v>14136</v>
      </c>
      <c r="P119" s="701">
        <v>1.3401592718998863</v>
      </c>
      <c r="Q119" s="712">
        <v>589</v>
      </c>
    </row>
    <row r="120" spans="1:17" ht="14.4" customHeight="1" x14ac:dyDescent="0.3">
      <c r="A120" s="695" t="s">
        <v>4030</v>
      </c>
      <c r="B120" s="696" t="s">
        <v>3864</v>
      </c>
      <c r="C120" s="696" t="s">
        <v>3896</v>
      </c>
      <c r="D120" s="696" t="s">
        <v>4041</v>
      </c>
      <c r="E120" s="696" t="s">
        <v>4015</v>
      </c>
      <c r="F120" s="711"/>
      <c r="G120" s="711"/>
      <c r="H120" s="711"/>
      <c r="I120" s="711"/>
      <c r="J120" s="711">
        <v>3</v>
      </c>
      <c r="K120" s="711">
        <v>2829</v>
      </c>
      <c r="L120" s="711"/>
      <c r="M120" s="711">
        <v>943</v>
      </c>
      <c r="N120" s="711"/>
      <c r="O120" s="711"/>
      <c r="P120" s="701"/>
      <c r="Q120" s="712"/>
    </row>
    <row r="121" spans="1:17" ht="14.4" customHeight="1" x14ac:dyDescent="0.3">
      <c r="A121" s="695" t="s">
        <v>4030</v>
      </c>
      <c r="B121" s="696" t="s">
        <v>3864</v>
      </c>
      <c r="C121" s="696" t="s">
        <v>3896</v>
      </c>
      <c r="D121" s="696" t="s">
        <v>3972</v>
      </c>
      <c r="E121" s="696" t="s">
        <v>3973</v>
      </c>
      <c r="F121" s="711"/>
      <c r="G121" s="711"/>
      <c r="H121" s="711"/>
      <c r="I121" s="711"/>
      <c r="J121" s="711"/>
      <c r="K121" s="711"/>
      <c r="L121" s="711"/>
      <c r="M121" s="711"/>
      <c r="N121" s="711">
        <v>1</v>
      </c>
      <c r="O121" s="711">
        <v>163</v>
      </c>
      <c r="P121" s="701"/>
      <c r="Q121" s="712">
        <v>163</v>
      </c>
    </row>
    <row r="122" spans="1:17" ht="14.4" customHeight="1" x14ac:dyDescent="0.3">
      <c r="A122" s="695" t="s">
        <v>4030</v>
      </c>
      <c r="B122" s="696" t="s">
        <v>3864</v>
      </c>
      <c r="C122" s="696" t="s">
        <v>3896</v>
      </c>
      <c r="D122" s="696" t="s">
        <v>3974</v>
      </c>
      <c r="E122" s="696" t="s">
        <v>3914</v>
      </c>
      <c r="F122" s="711"/>
      <c r="G122" s="711"/>
      <c r="H122" s="711"/>
      <c r="I122" s="711"/>
      <c r="J122" s="711">
        <v>2</v>
      </c>
      <c r="K122" s="711">
        <v>778</v>
      </c>
      <c r="L122" s="711"/>
      <c r="M122" s="711">
        <v>389</v>
      </c>
      <c r="N122" s="711"/>
      <c r="O122" s="711"/>
      <c r="P122" s="701"/>
      <c r="Q122" s="712"/>
    </row>
    <row r="123" spans="1:17" ht="14.4" customHeight="1" x14ac:dyDescent="0.3">
      <c r="A123" s="695" t="s">
        <v>4030</v>
      </c>
      <c r="B123" s="696" t="s">
        <v>3864</v>
      </c>
      <c r="C123" s="696" t="s">
        <v>3896</v>
      </c>
      <c r="D123" s="696" t="s">
        <v>4027</v>
      </c>
      <c r="E123" s="696" t="s">
        <v>4023</v>
      </c>
      <c r="F123" s="711">
        <v>1</v>
      </c>
      <c r="G123" s="711">
        <v>604</v>
      </c>
      <c r="H123" s="711">
        <v>1</v>
      </c>
      <c r="I123" s="711">
        <v>604</v>
      </c>
      <c r="J123" s="711"/>
      <c r="K123" s="711"/>
      <c r="L123" s="711"/>
      <c r="M123" s="711"/>
      <c r="N123" s="711">
        <v>1</v>
      </c>
      <c r="O123" s="711">
        <v>606</v>
      </c>
      <c r="P123" s="701">
        <v>1.0033112582781456</v>
      </c>
      <c r="Q123" s="712">
        <v>606</v>
      </c>
    </row>
    <row r="124" spans="1:17" ht="14.4" customHeight="1" x14ac:dyDescent="0.3">
      <c r="A124" s="695" t="s">
        <v>4030</v>
      </c>
      <c r="B124" s="696" t="s">
        <v>3864</v>
      </c>
      <c r="C124" s="696" t="s">
        <v>3896</v>
      </c>
      <c r="D124" s="696" t="s">
        <v>4022</v>
      </c>
      <c r="E124" s="696" t="s">
        <v>4023</v>
      </c>
      <c r="F124" s="711"/>
      <c r="G124" s="711"/>
      <c r="H124" s="711"/>
      <c r="I124" s="711"/>
      <c r="J124" s="711"/>
      <c r="K124" s="711"/>
      <c r="L124" s="711"/>
      <c r="M124" s="711"/>
      <c r="N124" s="711">
        <v>1</v>
      </c>
      <c r="O124" s="711">
        <v>520</v>
      </c>
      <c r="P124" s="701"/>
      <c r="Q124" s="712">
        <v>520</v>
      </c>
    </row>
    <row r="125" spans="1:17" ht="14.4" customHeight="1" x14ac:dyDescent="0.3">
      <c r="A125" s="695" t="s">
        <v>4030</v>
      </c>
      <c r="B125" s="696" t="s">
        <v>3864</v>
      </c>
      <c r="C125" s="696" t="s">
        <v>3896</v>
      </c>
      <c r="D125" s="696" t="s">
        <v>3975</v>
      </c>
      <c r="E125" s="696" t="s">
        <v>3976</v>
      </c>
      <c r="F125" s="711"/>
      <c r="G125" s="711"/>
      <c r="H125" s="711"/>
      <c r="I125" s="711"/>
      <c r="J125" s="711">
        <v>1</v>
      </c>
      <c r="K125" s="711">
        <v>1043</v>
      </c>
      <c r="L125" s="711"/>
      <c r="M125" s="711">
        <v>1043</v>
      </c>
      <c r="N125" s="711"/>
      <c r="O125" s="711"/>
      <c r="P125" s="701"/>
      <c r="Q125" s="712"/>
    </row>
    <row r="126" spans="1:17" ht="14.4" customHeight="1" x14ac:dyDescent="0.3">
      <c r="A126" s="695" t="s">
        <v>4030</v>
      </c>
      <c r="B126" s="696" t="s">
        <v>3864</v>
      </c>
      <c r="C126" s="696" t="s">
        <v>3896</v>
      </c>
      <c r="D126" s="696" t="s">
        <v>4042</v>
      </c>
      <c r="E126" s="696" t="s">
        <v>4043</v>
      </c>
      <c r="F126" s="711"/>
      <c r="G126" s="711"/>
      <c r="H126" s="711"/>
      <c r="I126" s="711"/>
      <c r="J126" s="711">
        <v>3</v>
      </c>
      <c r="K126" s="711">
        <v>1020</v>
      </c>
      <c r="L126" s="711"/>
      <c r="M126" s="711">
        <v>340</v>
      </c>
      <c r="N126" s="711">
        <v>1</v>
      </c>
      <c r="O126" s="711">
        <v>340</v>
      </c>
      <c r="P126" s="701"/>
      <c r="Q126" s="712">
        <v>340</v>
      </c>
    </row>
    <row r="127" spans="1:17" ht="14.4" customHeight="1" x14ac:dyDescent="0.3">
      <c r="A127" s="695" t="s">
        <v>4044</v>
      </c>
      <c r="B127" s="696" t="s">
        <v>3864</v>
      </c>
      <c r="C127" s="696" t="s">
        <v>3885</v>
      </c>
      <c r="D127" s="696" t="s">
        <v>4031</v>
      </c>
      <c r="E127" s="696" t="s">
        <v>4032</v>
      </c>
      <c r="F127" s="711">
        <v>1</v>
      </c>
      <c r="G127" s="711">
        <v>2310</v>
      </c>
      <c r="H127" s="711">
        <v>1</v>
      </c>
      <c r="I127" s="711">
        <v>2310</v>
      </c>
      <c r="J127" s="711">
        <v>3</v>
      </c>
      <c r="K127" s="711">
        <v>6930</v>
      </c>
      <c r="L127" s="711">
        <v>3</v>
      </c>
      <c r="M127" s="711">
        <v>2310</v>
      </c>
      <c r="N127" s="711">
        <v>1</v>
      </c>
      <c r="O127" s="711">
        <v>2310</v>
      </c>
      <c r="P127" s="701">
        <v>1</v>
      </c>
      <c r="Q127" s="712">
        <v>2310</v>
      </c>
    </row>
    <row r="128" spans="1:17" ht="14.4" customHeight="1" x14ac:dyDescent="0.3">
      <c r="A128" s="695" t="s">
        <v>4044</v>
      </c>
      <c r="B128" s="696" t="s">
        <v>3864</v>
      </c>
      <c r="C128" s="696" t="s">
        <v>3885</v>
      </c>
      <c r="D128" s="696" t="s">
        <v>4010</v>
      </c>
      <c r="E128" s="696" t="s">
        <v>4011</v>
      </c>
      <c r="F128" s="711"/>
      <c r="G128" s="711"/>
      <c r="H128" s="711"/>
      <c r="I128" s="711"/>
      <c r="J128" s="711">
        <v>10</v>
      </c>
      <c r="K128" s="711">
        <v>9047.5</v>
      </c>
      <c r="L128" s="711"/>
      <c r="M128" s="711">
        <v>904.75</v>
      </c>
      <c r="N128" s="711">
        <v>57</v>
      </c>
      <c r="O128" s="711">
        <v>51570.75</v>
      </c>
      <c r="P128" s="701"/>
      <c r="Q128" s="712">
        <v>904.75</v>
      </c>
    </row>
    <row r="129" spans="1:17" ht="14.4" customHeight="1" x14ac:dyDescent="0.3">
      <c r="A129" s="695" t="s">
        <v>4044</v>
      </c>
      <c r="B129" s="696" t="s">
        <v>3864</v>
      </c>
      <c r="C129" s="696" t="s">
        <v>3885</v>
      </c>
      <c r="D129" s="696" t="s">
        <v>3888</v>
      </c>
      <c r="E129" s="696" t="s">
        <v>3889</v>
      </c>
      <c r="F129" s="711">
        <v>21</v>
      </c>
      <c r="G129" s="711">
        <v>5095.4399999999996</v>
      </c>
      <c r="H129" s="711">
        <v>1</v>
      </c>
      <c r="I129" s="711">
        <v>242.64</v>
      </c>
      <c r="J129" s="711">
        <v>28</v>
      </c>
      <c r="K129" s="711">
        <v>6793.9199999999983</v>
      </c>
      <c r="L129" s="711">
        <v>1.333333333333333</v>
      </c>
      <c r="M129" s="711">
        <v>242.63999999999993</v>
      </c>
      <c r="N129" s="711">
        <v>20</v>
      </c>
      <c r="O129" s="711">
        <v>4852.7999999999993</v>
      </c>
      <c r="P129" s="701">
        <v>0.95238095238095233</v>
      </c>
      <c r="Q129" s="712">
        <v>242.63999999999996</v>
      </c>
    </row>
    <row r="130" spans="1:17" ht="14.4" customHeight="1" x14ac:dyDescent="0.3">
      <c r="A130" s="695" t="s">
        <v>4044</v>
      </c>
      <c r="B130" s="696" t="s">
        <v>3864</v>
      </c>
      <c r="C130" s="696" t="s">
        <v>3885</v>
      </c>
      <c r="D130" s="696" t="s">
        <v>3895</v>
      </c>
      <c r="E130" s="696" t="s">
        <v>3893</v>
      </c>
      <c r="F130" s="711">
        <v>2</v>
      </c>
      <c r="G130" s="711">
        <v>1000</v>
      </c>
      <c r="H130" s="711">
        <v>1</v>
      </c>
      <c r="I130" s="711">
        <v>500</v>
      </c>
      <c r="J130" s="711">
        <v>1</v>
      </c>
      <c r="K130" s="711">
        <v>500</v>
      </c>
      <c r="L130" s="711">
        <v>0.5</v>
      </c>
      <c r="M130" s="711">
        <v>500</v>
      </c>
      <c r="N130" s="711">
        <v>2</v>
      </c>
      <c r="O130" s="711">
        <v>1000</v>
      </c>
      <c r="P130" s="701">
        <v>1</v>
      </c>
      <c r="Q130" s="712">
        <v>500</v>
      </c>
    </row>
    <row r="131" spans="1:17" ht="14.4" customHeight="1" x14ac:dyDescent="0.3">
      <c r="A131" s="695" t="s">
        <v>4044</v>
      </c>
      <c r="B131" s="696" t="s">
        <v>3864</v>
      </c>
      <c r="C131" s="696" t="s">
        <v>3896</v>
      </c>
      <c r="D131" s="696" t="s">
        <v>4012</v>
      </c>
      <c r="E131" s="696" t="s">
        <v>4013</v>
      </c>
      <c r="F131" s="711">
        <v>11</v>
      </c>
      <c r="G131" s="711">
        <v>2035</v>
      </c>
      <c r="H131" s="711">
        <v>1</v>
      </c>
      <c r="I131" s="711">
        <v>185</v>
      </c>
      <c r="J131" s="711">
        <v>11</v>
      </c>
      <c r="K131" s="711">
        <v>2035</v>
      </c>
      <c r="L131" s="711">
        <v>1</v>
      </c>
      <c r="M131" s="711">
        <v>185</v>
      </c>
      <c r="N131" s="711">
        <v>4</v>
      </c>
      <c r="O131" s="711">
        <v>740</v>
      </c>
      <c r="P131" s="701">
        <v>0.36363636363636365</v>
      </c>
      <c r="Q131" s="712">
        <v>185</v>
      </c>
    </row>
    <row r="132" spans="1:17" ht="14.4" customHeight="1" x14ac:dyDescent="0.3">
      <c r="A132" s="695" t="s">
        <v>4044</v>
      </c>
      <c r="B132" s="696" t="s">
        <v>3864</v>
      </c>
      <c r="C132" s="696" t="s">
        <v>3896</v>
      </c>
      <c r="D132" s="696" t="s">
        <v>4045</v>
      </c>
      <c r="E132" s="696" t="s">
        <v>4046</v>
      </c>
      <c r="F132" s="711">
        <v>2</v>
      </c>
      <c r="G132" s="711">
        <v>2186</v>
      </c>
      <c r="H132" s="711">
        <v>1</v>
      </c>
      <c r="I132" s="711">
        <v>1093</v>
      </c>
      <c r="J132" s="711">
        <v>2</v>
      </c>
      <c r="K132" s="711">
        <v>2268</v>
      </c>
      <c r="L132" s="711">
        <v>1.0375114364135407</v>
      </c>
      <c r="M132" s="711">
        <v>1134</v>
      </c>
      <c r="N132" s="711">
        <v>1</v>
      </c>
      <c r="O132" s="711">
        <v>1134</v>
      </c>
      <c r="P132" s="701">
        <v>0.51875571820677036</v>
      </c>
      <c r="Q132" s="712">
        <v>1134</v>
      </c>
    </row>
    <row r="133" spans="1:17" ht="14.4" customHeight="1" x14ac:dyDescent="0.3">
      <c r="A133" s="695" t="s">
        <v>4044</v>
      </c>
      <c r="B133" s="696" t="s">
        <v>3864</v>
      </c>
      <c r="C133" s="696" t="s">
        <v>3896</v>
      </c>
      <c r="D133" s="696" t="s">
        <v>3901</v>
      </c>
      <c r="E133" s="696" t="s">
        <v>3902</v>
      </c>
      <c r="F133" s="711">
        <v>3</v>
      </c>
      <c r="G133" s="711">
        <v>102</v>
      </c>
      <c r="H133" s="711">
        <v>1</v>
      </c>
      <c r="I133" s="711">
        <v>34</v>
      </c>
      <c r="J133" s="711">
        <v>1</v>
      </c>
      <c r="K133" s="711">
        <v>34</v>
      </c>
      <c r="L133" s="711">
        <v>0.33333333333333331</v>
      </c>
      <c r="M133" s="711">
        <v>34</v>
      </c>
      <c r="N133" s="711"/>
      <c r="O133" s="711"/>
      <c r="P133" s="701"/>
      <c r="Q133" s="712"/>
    </row>
    <row r="134" spans="1:17" ht="14.4" customHeight="1" x14ac:dyDescent="0.3">
      <c r="A134" s="695" t="s">
        <v>4044</v>
      </c>
      <c r="B134" s="696" t="s">
        <v>3864</v>
      </c>
      <c r="C134" s="696" t="s">
        <v>3896</v>
      </c>
      <c r="D134" s="696" t="s">
        <v>3907</v>
      </c>
      <c r="E134" s="696" t="s">
        <v>3860</v>
      </c>
      <c r="F134" s="711">
        <v>2</v>
      </c>
      <c r="G134" s="711">
        <v>312</v>
      </c>
      <c r="H134" s="711">
        <v>1</v>
      </c>
      <c r="I134" s="711">
        <v>156</v>
      </c>
      <c r="J134" s="711"/>
      <c r="K134" s="711"/>
      <c r="L134" s="711"/>
      <c r="M134" s="711"/>
      <c r="N134" s="711"/>
      <c r="O134" s="711"/>
      <c r="P134" s="701"/>
      <c r="Q134" s="712"/>
    </row>
    <row r="135" spans="1:17" ht="14.4" customHeight="1" x14ac:dyDescent="0.3">
      <c r="A135" s="695" t="s">
        <v>4044</v>
      </c>
      <c r="B135" s="696" t="s">
        <v>3864</v>
      </c>
      <c r="C135" s="696" t="s">
        <v>3896</v>
      </c>
      <c r="D135" s="696" t="s">
        <v>3908</v>
      </c>
      <c r="E135" s="696" t="s">
        <v>3860</v>
      </c>
      <c r="F135" s="711">
        <v>7</v>
      </c>
      <c r="G135" s="711">
        <v>546</v>
      </c>
      <c r="H135" s="711">
        <v>1</v>
      </c>
      <c r="I135" s="711">
        <v>78</v>
      </c>
      <c r="J135" s="711"/>
      <c r="K135" s="711"/>
      <c r="L135" s="711"/>
      <c r="M135" s="711"/>
      <c r="N135" s="711"/>
      <c r="O135" s="711"/>
      <c r="P135" s="701"/>
      <c r="Q135" s="712"/>
    </row>
    <row r="136" spans="1:17" ht="14.4" customHeight="1" x14ac:dyDescent="0.3">
      <c r="A136" s="695" t="s">
        <v>4044</v>
      </c>
      <c r="B136" s="696" t="s">
        <v>3864</v>
      </c>
      <c r="C136" s="696" t="s">
        <v>3896</v>
      </c>
      <c r="D136" s="696" t="s">
        <v>3909</v>
      </c>
      <c r="E136" s="696" t="s">
        <v>3910</v>
      </c>
      <c r="F136" s="711">
        <v>327</v>
      </c>
      <c r="G136" s="711">
        <v>75537</v>
      </c>
      <c r="H136" s="711">
        <v>1</v>
      </c>
      <c r="I136" s="711">
        <v>231</v>
      </c>
      <c r="J136" s="711">
        <v>309</v>
      </c>
      <c r="K136" s="711">
        <v>71688</v>
      </c>
      <c r="L136" s="711">
        <v>0.94904483895309588</v>
      </c>
      <c r="M136" s="711">
        <v>232</v>
      </c>
      <c r="N136" s="711">
        <v>520</v>
      </c>
      <c r="O136" s="711">
        <v>120910</v>
      </c>
      <c r="P136" s="701">
        <v>1.6006725181037107</v>
      </c>
      <c r="Q136" s="712">
        <v>232.51923076923077</v>
      </c>
    </row>
    <row r="137" spans="1:17" ht="14.4" customHeight="1" x14ac:dyDescent="0.3">
      <c r="A137" s="695" t="s">
        <v>4044</v>
      </c>
      <c r="B137" s="696" t="s">
        <v>3864</v>
      </c>
      <c r="C137" s="696" t="s">
        <v>3896</v>
      </c>
      <c r="D137" s="696" t="s">
        <v>3911</v>
      </c>
      <c r="E137" s="696" t="s">
        <v>3912</v>
      </c>
      <c r="F137" s="711">
        <v>621</v>
      </c>
      <c r="G137" s="711">
        <v>72036</v>
      </c>
      <c r="H137" s="711">
        <v>1</v>
      </c>
      <c r="I137" s="711">
        <v>116</v>
      </c>
      <c r="J137" s="711">
        <v>639</v>
      </c>
      <c r="K137" s="711">
        <v>74124</v>
      </c>
      <c r="L137" s="711">
        <v>1.0289855072463767</v>
      </c>
      <c r="M137" s="711">
        <v>116</v>
      </c>
      <c r="N137" s="711">
        <v>754</v>
      </c>
      <c r="O137" s="711">
        <v>87822</v>
      </c>
      <c r="P137" s="701">
        <v>1.2191404297851074</v>
      </c>
      <c r="Q137" s="712">
        <v>116.47480106100795</v>
      </c>
    </row>
    <row r="138" spans="1:17" ht="14.4" customHeight="1" x14ac:dyDescent="0.3">
      <c r="A138" s="695" t="s">
        <v>4044</v>
      </c>
      <c r="B138" s="696" t="s">
        <v>3864</v>
      </c>
      <c r="C138" s="696" t="s">
        <v>3896</v>
      </c>
      <c r="D138" s="696" t="s">
        <v>3915</v>
      </c>
      <c r="E138" s="696" t="s">
        <v>3916</v>
      </c>
      <c r="F138" s="711">
        <v>10</v>
      </c>
      <c r="G138" s="711">
        <v>4830</v>
      </c>
      <c r="H138" s="711">
        <v>1</v>
      </c>
      <c r="I138" s="711">
        <v>483</v>
      </c>
      <c r="J138" s="711">
        <v>15</v>
      </c>
      <c r="K138" s="711">
        <v>7260</v>
      </c>
      <c r="L138" s="711">
        <v>1.5031055900621118</v>
      </c>
      <c r="M138" s="711">
        <v>484</v>
      </c>
      <c r="N138" s="711"/>
      <c r="O138" s="711"/>
      <c r="P138" s="701"/>
      <c r="Q138" s="712"/>
    </row>
    <row r="139" spans="1:17" ht="14.4" customHeight="1" x14ac:dyDescent="0.3">
      <c r="A139" s="695" t="s">
        <v>4044</v>
      </c>
      <c r="B139" s="696" t="s">
        <v>3864</v>
      </c>
      <c r="C139" s="696" t="s">
        <v>3896</v>
      </c>
      <c r="D139" s="696" t="s">
        <v>3917</v>
      </c>
      <c r="E139" s="696" t="s">
        <v>3918</v>
      </c>
      <c r="F139" s="711">
        <v>49</v>
      </c>
      <c r="G139" s="711">
        <v>33124</v>
      </c>
      <c r="H139" s="711">
        <v>1</v>
      </c>
      <c r="I139" s="711">
        <v>676</v>
      </c>
      <c r="J139" s="711">
        <v>23</v>
      </c>
      <c r="K139" s="711">
        <v>15571</v>
      </c>
      <c r="L139" s="711">
        <v>0.47008211568651131</v>
      </c>
      <c r="M139" s="711">
        <v>677</v>
      </c>
      <c r="N139" s="711">
        <v>5</v>
      </c>
      <c r="O139" s="711">
        <v>3385</v>
      </c>
      <c r="P139" s="701">
        <v>0.10219176427967637</v>
      </c>
      <c r="Q139" s="712">
        <v>677</v>
      </c>
    </row>
    <row r="140" spans="1:17" ht="14.4" customHeight="1" x14ac:dyDescent="0.3">
      <c r="A140" s="695" t="s">
        <v>4044</v>
      </c>
      <c r="B140" s="696" t="s">
        <v>3864</v>
      </c>
      <c r="C140" s="696" t="s">
        <v>3896</v>
      </c>
      <c r="D140" s="696" t="s">
        <v>3919</v>
      </c>
      <c r="E140" s="696" t="s">
        <v>3920</v>
      </c>
      <c r="F140" s="711">
        <v>1</v>
      </c>
      <c r="G140" s="711">
        <v>748</v>
      </c>
      <c r="H140" s="711">
        <v>1</v>
      </c>
      <c r="I140" s="711">
        <v>748</v>
      </c>
      <c r="J140" s="711"/>
      <c r="K140" s="711"/>
      <c r="L140" s="711"/>
      <c r="M140" s="711"/>
      <c r="N140" s="711"/>
      <c r="O140" s="711"/>
      <c r="P140" s="701"/>
      <c r="Q140" s="712"/>
    </row>
    <row r="141" spans="1:17" ht="14.4" customHeight="1" x14ac:dyDescent="0.3">
      <c r="A141" s="695" t="s">
        <v>4044</v>
      </c>
      <c r="B141" s="696" t="s">
        <v>3864</v>
      </c>
      <c r="C141" s="696" t="s">
        <v>3896</v>
      </c>
      <c r="D141" s="696" t="s">
        <v>3921</v>
      </c>
      <c r="E141" s="696" t="s">
        <v>3916</v>
      </c>
      <c r="F141" s="711">
        <v>7</v>
      </c>
      <c r="G141" s="711">
        <v>3850</v>
      </c>
      <c r="H141" s="711">
        <v>1</v>
      </c>
      <c r="I141" s="711">
        <v>550</v>
      </c>
      <c r="J141" s="711">
        <v>6</v>
      </c>
      <c r="K141" s="711">
        <v>3318</v>
      </c>
      <c r="L141" s="711">
        <v>0.86181818181818182</v>
      </c>
      <c r="M141" s="711">
        <v>553</v>
      </c>
      <c r="N141" s="711">
        <v>4</v>
      </c>
      <c r="O141" s="711">
        <v>2228</v>
      </c>
      <c r="P141" s="701">
        <v>0.57870129870129872</v>
      </c>
      <c r="Q141" s="712">
        <v>557</v>
      </c>
    </row>
    <row r="142" spans="1:17" ht="14.4" customHeight="1" x14ac:dyDescent="0.3">
      <c r="A142" s="695" t="s">
        <v>4044</v>
      </c>
      <c r="B142" s="696" t="s">
        <v>3864</v>
      </c>
      <c r="C142" s="696" t="s">
        <v>3896</v>
      </c>
      <c r="D142" s="696" t="s">
        <v>3922</v>
      </c>
      <c r="E142" s="696" t="s">
        <v>3918</v>
      </c>
      <c r="F142" s="711">
        <v>72</v>
      </c>
      <c r="G142" s="711">
        <v>53496</v>
      </c>
      <c r="H142" s="711">
        <v>1</v>
      </c>
      <c r="I142" s="711">
        <v>743</v>
      </c>
      <c r="J142" s="711">
        <v>152</v>
      </c>
      <c r="K142" s="711">
        <v>113392</v>
      </c>
      <c r="L142" s="711">
        <v>2.1196351129056379</v>
      </c>
      <c r="M142" s="711">
        <v>746</v>
      </c>
      <c r="N142" s="711">
        <v>138</v>
      </c>
      <c r="O142" s="711">
        <v>103032</v>
      </c>
      <c r="P142" s="701">
        <v>1.9259757738896366</v>
      </c>
      <c r="Q142" s="712">
        <v>746.60869565217388</v>
      </c>
    </row>
    <row r="143" spans="1:17" ht="14.4" customHeight="1" x14ac:dyDescent="0.3">
      <c r="A143" s="695" t="s">
        <v>4044</v>
      </c>
      <c r="B143" s="696" t="s">
        <v>3864</v>
      </c>
      <c r="C143" s="696" t="s">
        <v>3896</v>
      </c>
      <c r="D143" s="696" t="s">
        <v>4014</v>
      </c>
      <c r="E143" s="696" t="s">
        <v>4015</v>
      </c>
      <c r="F143" s="711">
        <v>424</v>
      </c>
      <c r="G143" s="711">
        <v>339200</v>
      </c>
      <c r="H143" s="711">
        <v>1</v>
      </c>
      <c r="I143" s="711">
        <v>800</v>
      </c>
      <c r="J143" s="711">
        <v>606</v>
      </c>
      <c r="K143" s="711">
        <v>486618</v>
      </c>
      <c r="L143" s="711">
        <v>1.4346049528301887</v>
      </c>
      <c r="M143" s="711">
        <v>803</v>
      </c>
      <c r="N143" s="711">
        <v>722</v>
      </c>
      <c r="O143" s="711">
        <v>580566</v>
      </c>
      <c r="P143" s="701">
        <v>1.7115742924528301</v>
      </c>
      <c r="Q143" s="712">
        <v>804.1080332409972</v>
      </c>
    </row>
    <row r="144" spans="1:17" ht="14.4" customHeight="1" x14ac:dyDescent="0.3">
      <c r="A144" s="695" t="s">
        <v>4044</v>
      </c>
      <c r="B144" s="696" t="s">
        <v>3864</v>
      </c>
      <c r="C144" s="696" t="s">
        <v>3896</v>
      </c>
      <c r="D144" s="696" t="s">
        <v>3923</v>
      </c>
      <c r="E144" s="696" t="s">
        <v>3924</v>
      </c>
      <c r="F144" s="711">
        <v>16</v>
      </c>
      <c r="G144" s="711">
        <v>6960</v>
      </c>
      <c r="H144" s="711">
        <v>1</v>
      </c>
      <c r="I144" s="711">
        <v>435</v>
      </c>
      <c r="J144" s="711">
        <v>22</v>
      </c>
      <c r="K144" s="711">
        <v>9658</v>
      </c>
      <c r="L144" s="711">
        <v>1.3876436781609196</v>
      </c>
      <c r="M144" s="711">
        <v>439</v>
      </c>
      <c r="N144" s="711">
        <v>13</v>
      </c>
      <c r="O144" s="711">
        <v>5735</v>
      </c>
      <c r="P144" s="701">
        <v>0.8239942528735632</v>
      </c>
      <c r="Q144" s="712">
        <v>441.15384615384613</v>
      </c>
    </row>
    <row r="145" spans="1:17" ht="14.4" customHeight="1" x14ac:dyDescent="0.3">
      <c r="A145" s="695" t="s">
        <v>4044</v>
      </c>
      <c r="B145" s="696" t="s">
        <v>3864</v>
      </c>
      <c r="C145" s="696" t="s">
        <v>3896</v>
      </c>
      <c r="D145" s="696" t="s">
        <v>3925</v>
      </c>
      <c r="E145" s="696" t="s">
        <v>3926</v>
      </c>
      <c r="F145" s="711">
        <v>23</v>
      </c>
      <c r="G145" s="711">
        <v>9844</v>
      </c>
      <c r="H145" s="711">
        <v>1</v>
      </c>
      <c r="I145" s="711">
        <v>428</v>
      </c>
      <c r="J145" s="711">
        <v>32</v>
      </c>
      <c r="K145" s="711">
        <v>13792</v>
      </c>
      <c r="L145" s="711">
        <v>1.4010564811052417</v>
      </c>
      <c r="M145" s="711">
        <v>431</v>
      </c>
      <c r="N145" s="711">
        <v>20</v>
      </c>
      <c r="O145" s="711">
        <v>8648</v>
      </c>
      <c r="P145" s="701">
        <v>0.87850467289719625</v>
      </c>
      <c r="Q145" s="712">
        <v>432.4</v>
      </c>
    </row>
    <row r="146" spans="1:17" ht="14.4" customHeight="1" x14ac:dyDescent="0.3">
      <c r="A146" s="695" t="s">
        <v>4044</v>
      </c>
      <c r="B146" s="696" t="s">
        <v>3864</v>
      </c>
      <c r="C146" s="696" t="s">
        <v>3896</v>
      </c>
      <c r="D146" s="696" t="s">
        <v>4035</v>
      </c>
      <c r="E146" s="696" t="s">
        <v>3963</v>
      </c>
      <c r="F146" s="711">
        <v>26</v>
      </c>
      <c r="G146" s="711">
        <v>18226</v>
      </c>
      <c r="H146" s="711">
        <v>1</v>
      </c>
      <c r="I146" s="711">
        <v>701</v>
      </c>
      <c r="J146" s="711">
        <v>28</v>
      </c>
      <c r="K146" s="711">
        <v>19740</v>
      </c>
      <c r="L146" s="711">
        <v>1.0830681444090859</v>
      </c>
      <c r="M146" s="711">
        <v>705</v>
      </c>
      <c r="N146" s="711">
        <v>32</v>
      </c>
      <c r="O146" s="711">
        <v>22630</v>
      </c>
      <c r="P146" s="701">
        <v>1.241632832217711</v>
      </c>
      <c r="Q146" s="712">
        <v>707.1875</v>
      </c>
    </row>
    <row r="147" spans="1:17" ht="14.4" customHeight="1" x14ac:dyDescent="0.3">
      <c r="A147" s="695" t="s">
        <v>4044</v>
      </c>
      <c r="B147" s="696" t="s">
        <v>3864</v>
      </c>
      <c r="C147" s="696" t="s">
        <v>3896</v>
      </c>
      <c r="D147" s="696" t="s">
        <v>3927</v>
      </c>
      <c r="E147" s="696" t="s">
        <v>3928</v>
      </c>
      <c r="F147" s="711">
        <v>152</v>
      </c>
      <c r="G147" s="711">
        <v>31312</v>
      </c>
      <c r="H147" s="711">
        <v>1</v>
      </c>
      <c r="I147" s="711">
        <v>206</v>
      </c>
      <c r="J147" s="711">
        <v>192</v>
      </c>
      <c r="K147" s="711">
        <v>39744</v>
      </c>
      <c r="L147" s="711">
        <v>1.2692897291773122</v>
      </c>
      <c r="M147" s="711">
        <v>207</v>
      </c>
      <c r="N147" s="711">
        <v>237</v>
      </c>
      <c r="O147" s="711">
        <v>49189</v>
      </c>
      <c r="P147" s="701">
        <v>1.5709312723556463</v>
      </c>
      <c r="Q147" s="712">
        <v>207.54852320675104</v>
      </c>
    </row>
    <row r="148" spans="1:17" ht="14.4" customHeight="1" x14ac:dyDescent="0.3">
      <c r="A148" s="695" t="s">
        <v>4044</v>
      </c>
      <c r="B148" s="696" t="s">
        <v>3864</v>
      </c>
      <c r="C148" s="696" t="s">
        <v>3896</v>
      </c>
      <c r="D148" s="696" t="s">
        <v>3931</v>
      </c>
      <c r="E148" s="696" t="s">
        <v>3932</v>
      </c>
      <c r="F148" s="711">
        <v>4</v>
      </c>
      <c r="G148" s="711">
        <v>1304</v>
      </c>
      <c r="H148" s="711">
        <v>1</v>
      </c>
      <c r="I148" s="711">
        <v>326</v>
      </c>
      <c r="J148" s="711">
        <v>3</v>
      </c>
      <c r="K148" s="711">
        <v>981</v>
      </c>
      <c r="L148" s="711">
        <v>0.75230061349693256</v>
      </c>
      <c r="M148" s="711">
        <v>327</v>
      </c>
      <c r="N148" s="711">
        <v>3</v>
      </c>
      <c r="O148" s="711">
        <v>984</v>
      </c>
      <c r="P148" s="701">
        <v>0.754601226993865</v>
      </c>
      <c r="Q148" s="712">
        <v>328</v>
      </c>
    </row>
    <row r="149" spans="1:17" ht="14.4" customHeight="1" x14ac:dyDescent="0.3">
      <c r="A149" s="695" t="s">
        <v>4044</v>
      </c>
      <c r="B149" s="696" t="s">
        <v>3864</v>
      </c>
      <c r="C149" s="696" t="s">
        <v>3896</v>
      </c>
      <c r="D149" s="696" t="s">
        <v>3935</v>
      </c>
      <c r="E149" s="696" t="s">
        <v>3936</v>
      </c>
      <c r="F149" s="711">
        <v>1311</v>
      </c>
      <c r="G149" s="711">
        <v>106191</v>
      </c>
      <c r="H149" s="711">
        <v>1</v>
      </c>
      <c r="I149" s="711">
        <v>81</v>
      </c>
      <c r="J149" s="711">
        <v>1363</v>
      </c>
      <c r="K149" s="711">
        <v>111766</v>
      </c>
      <c r="L149" s="711">
        <v>1.0524997410326675</v>
      </c>
      <c r="M149" s="711">
        <v>82</v>
      </c>
      <c r="N149" s="711">
        <v>1301</v>
      </c>
      <c r="O149" s="711">
        <v>107366</v>
      </c>
      <c r="P149" s="701">
        <v>1.0110649678409658</v>
      </c>
      <c r="Q149" s="712">
        <v>82.525749423520367</v>
      </c>
    </row>
    <row r="150" spans="1:17" ht="14.4" customHeight="1" x14ac:dyDescent="0.3">
      <c r="A150" s="695" t="s">
        <v>4044</v>
      </c>
      <c r="B150" s="696" t="s">
        <v>3864</v>
      </c>
      <c r="C150" s="696" t="s">
        <v>3896</v>
      </c>
      <c r="D150" s="696" t="s">
        <v>3939</v>
      </c>
      <c r="E150" s="696" t="s">
        <v>3940</v>
      </c>
      <c r="F150" s="711">
        <v>3</v>
      </c>
      <c r="G150" s="711">
        <v>2556</v>
      </c>
      <c r="H150" s="711">
        <v>1</v>
      </c>
      <c r="I150" s="711">
        <v>852</v>
      </c>
      <c r="J150" s="711">
        <v>4</v>
      </c>
      <c r="K150" s="711">
        <v>2812</v>
      </c>
      <c r="L150" s="711">
        <v>1.1001564945226916</v>
      </c>
      <c r="M150" s="711">
        <v>703</v>
      </c>
      <c r="N150" s="711">
        <v>3</v>
      </c>
      <c r="O150" s="711">
        <v>2112</v>
      </c>
      <c r="P150" s="701">
        <v>0.82629107981220662</v>
      </c>
      <c r="Q150" s="712">
        <v>704</v>
      </c>
    </row>
    <row r="151" spans="1:17" ht="14.4" customHeight="1" x14ac:dyDescent="0.3">
      <c r="A151" s="695" t="s">
        <v>4044</v>
      </c>
      <c r="B151" s="696" t="s">
        <v>3864</v>
      </c>
      <c r="C151" s="696" t="s">
        <v>3896</v>
      </c>
      <c r="D151" s="696" t="s">
        <v>3941</v>
      </c>
      <c r="E151" s="696" t="s">
        <v>3942</v>
      </c>
      <c r="F151" s="711"/>
      <c r="G151" s="711"/>
      <c r="H151" s="711"/>
      <c r="I151" s="711"/>
      <c r="J151" s="711">
        <v>5</v>
      </c>
      <c r="K151" s="711">
        <v>0</v>
      </c>
      <c r="L151" s="711"/>
      <c r="M151" s="711">
        <v>0</v>
      </c>
      <c r="N151" s="711"/>
      <c r="O151" s="711"/>
      <c r="P151" s="701"/>
      <c r="Q151" s="712"/>
    </row>
    <row r="152" spans="1:17" ht="14.4" customHeight="1" x14ac:dyDescent="0.3">
      <c r="A152" s="695" t="s">
        <v>4044</v>
      </c>
      <c r="B152" s="696" t="s">
        <v>3864</v>
      </c>
      <c r="C152" s="696" t="s">
        <v>3896</v>
      </c>
      <c r="D152" s="696" t="s">
        <v>4016</v>
      </c>
      <c r="E152" s="696" t="s">
        <v>4015</v>
      </c>
      <c r="F152" s="711">
        <v>425</v>
      </c>
      <c r="G152" s="711">
        <v>393550</v>
      </c>
      <c r="H152" s="711">
        <v>1</v>
      </c>
      <c r="I152" s="711">
        <v>926</v>
      </c>
      <c r="J152" s="711">
        <v>360</v>
      </c>
      <c r="K152" s="711">
        <v>334440</v>
      </c>
      <c r="L152" s="711">
        <v>0.84980307457756321</v>
      </c>
      <c r="M152" s="711">
        <v>929</v>
      </c>
      <c r="N152" s="711">
        <v>254</v>
      </c>
      <c r="O152" s="711">
        <v>236294</v>
      </c>
      <c r="P152" s="701">
        <v>0.60041671960360821</v>
      </c>
      <c r="Q152" s="712">
        <v>930.29133858267721</v>
      </c>
    </row>
    <row r="153" spans="1:17" ht="14.4" customHeight="1" x14ac:dyDescent="0.3">
      <c r="A153" s="695" t="s">
        <v>4044</v>
      </c>
      <c r="B153" s="696" t="s">
        <v>3864</v>
      </c>
      <c r="C153" s="696" t="s">
        <v>3896</v>
      </c>
      <c r="D153" s="696" t="s">
        <v>3943</v>
      </c>
      <c r="E153" s="696" t="s">
        <v>3944</v>
      </c>
      <c r="F153" s="711"/>
      <c r="G153" s="711"/>
      <c r="H153" s="711"/>
      <c r="I153" s="711"/>
      <c r="J153" s="711">
        <v>1</v>
      </c>
      <c r="K153" s="711">
        <v>0</v>
      </c>
      <c r="L153" s="711"/>
      <c r="M153" s="711">
        <v>0</v>
      </c>
      <c r="N153" s="711"/>
      <c r="O153" s="711"/>
      <c r="P153" s="701"/>
      <c r="Q153" s="712"/>
    </row>
    <row r="154" spans="1:17" ht="14.4" customHeight="1" x14ac:dyDescent="0.3">
      <c r="A154" s="695" t="s">
        <v>4044</v>
      </c>
      <c r="B154" s="696" t="s">
        <v>3864</v>
      </c>
      <c r="C154" s="696" t="s">
        <v>3896</v>
      </c>
      <c r="D154" s="696" t="s">
        <v>3945</v>
      </c>
      <c r="E154" s="696" t="s">
        <v>3946</v>
      </c>
      <c r="F154" s="711">
        <v>24</v>
      </c>
      <c r="G154" s="711">
        <v>2664</v>
      </c>
      <c r="H154" s="711">
        <v>1</v>
      </c>
      <c r="I154" s="711">
        <v>111</v>
      </c>
      <c r="J154" s="711">
        <v>20</v>
      </c>
      <c r="K154" s="711">
        <v>2240</v>
      </c>
      <c r="L154" s="711">
        <v>0.84084084084084088</v>
      </c>
      <c r="M154" s="711">
        <v>112</v>
      </c>
      <c r="N154" s="711">
        <v>8</v>
      </c>
      <c r="O154" s="711">
        <v>896</v>
      </c>
      <c r="P154" s="701">
        <v>0.33633633633633636</v>
      </c>
      <c r="Q154" s="712">
        <v>112</v>
      </c>
    </row>
    <row r="155" spans="1:17" ht="14.4" customHeight="1" x14ac:dyDescent="0.3">
      <c r="A155" s="695" t="s">
        <v>4044</v>
      </c>
      <c r="B155" s="696" t="s">
        <v>3864</v>
      </c>
      <c r="C155" s="696" t="s">
        <v>3896</v>
      </c>
      <c r="D155" s="696" t="s">
        <v>4017</v>
      </c>
      <c r="E155" s="696" t="s">
        <v>4015</v>
      </c>
      <c r="F155" s="711">
        <v>242</v>
      </c>
      <c r="G155" s="711">
        <v>177386</v>
      </c>
      <c r="H155" s="711">
        <v>1</v>
      </c>
      <c r="I155" s="711">
        <v>733</v>
      </c>
      <c r="J155" s="711">
        <v>97</v>
      </c>
      <c r="K155" s="711">
        <v>71198</v>
      </c>
      <c r="L155" s="711">
        <v>0.40137327635777342</v>
      </c>
      <c r="M155" s="711">
        <v>734</v>
      </c>
      <c r="N155" s="711">
        <v>89</v>
      </c>
      <c r="O155" s="711">
        <v>65364</v>
      </c>
      <c r="P155" s="701">
        <v>0.36848454782226331</v>
      </c>
      <c r="Q155" s="712">
        <v>734.42696629213481</v>
      </c>
    </row>
    <row r="156" spans="1:17" ht="14.4" customHeight="1" x14ac:dyDescent="0.3">
      <c r="A156" s="695" t="s">
        <v>4044</v>
      </c>
      <c r="B156" s="696" t="s">
        <v>3864</v>
      </c>
      <c r="C156" s="696" t="s">
        <v>3896</v>
      </c>
      <c r="D156" s="696" t="s">
        <v>4025</v>
      </c>
      <c r="E156" s="696" t="s">
        <v>4026</v>
      </c>
      <c r="F156" s="711">
        <v>2</v>
      </c>
      <c r="G156" s="711">
        <v>116</v>
      </c>
      <c r="H156" s="711">
        <v>1</v>
      </c>
      <c r="I156" s="711">
        <v>58</v>
      </c>
      <c r="J156" s="711">
        <v>1</v>
      </c>
      <c r="K156" s="711">
        <v>56</v>
      </c>
      <c r="L156" s="711">
        <v>0.48275862068965519</v>
      </c>
      <c r="M156" s="711">
        <v>56</v>
      </c>
      <c r="N156" s="711">
        <v>1</v>
      </c>
      <c r="O156" s="711">
        <v>56</v>
      </c>
      <c r="P156" s="701">
        <v>0.48275862068965519</v>
      </c>
      <c r="Q156" s="712">
        <v>56</v>
      </c>
    </row>
    <row r="157" spans="1:17" ht="14.4" customHeight="1" x14ac:dyDescent="0.3">
      <c r="A157" s="695" t="s">
        <v>4044</v>
      </c>
      <c r="B157" s="696" t="s">
        <v>3864</v>
      </c>
      <c r="C157" s="696" t="s">
        <v>3896</v>
      </c>
      <c r="D157" s="696" t="s">
        <v>4018</v>
      </c>
      <c r="E157" s="696" t="s">
        <v>4019</v>
      </c>
      <c r="F157" s="711">
        <v>149</v>
      </c>
      <c r="G157" s="711">
        <v>77927</v>
      </c>
      <c r="H157" s="711">
        <v>1</v>
      </c>
      <c r="I157" s="711">
        <v>523</v>
      </c>
      <c r="J157" s="711">
        <v>78</v>
      </c>
      <c r="K157" s="711">
        <v>40872</v>
      </c>
      <c r="L157" s="711">
        <v>0.52449086966006653</v>
      </c>
      <c r="M157" s="711">
        <v>524</v>
      </c>
      <c r="N157" s="711">
        <v>63</v>
      </c>
      <c r="O157" s="711">
        <v>33024</v>
      </c>
      <c r="P157" s="701">
        <v>0.42378123115223221</v>
      </c>
      <c r="Q157" s="712">
        <v>524.19047619047615</v>
      </c>
    </row>
    <row r="158" spans="1:17" ht="14.4" customHeight="1" x14ac:dyDescent="0.3">
      <c r="A158" s="695" t="s">
        <v>4044</v>
      </c>
      <c r="B158" s="696" t="s">
        <v>3864</v>
      </c>
      <c r="C158" s="696" t="s">
        <v>3896</v>
      </c>
      <c r="D158" s="696" t="s">
        <v>3953</v>
      </c>
      <c r="E158" s="696" t="s">
        <v>3954</v>
      </c>
      <c r="F158" s="711"/>
      <c r="G158" s="711"/>
      <c r="H158" s="711"/>
      <c r="I158" s="711"/>
      <c r="J158" s="711"/>
      <c r="K158" s="711"/>
      <c r="L158" s="711"/>
      <c r="M158" s="711"/>
      <c r="N158" s="711">
        <v>1</v>
      </c>
      <c r="O158" s="711">
        <v>296</v>
      </c>
      <c r="P158" s="701"/>
      <c r="Q158" s="712">
        <v>296</v>
      </c>
    </row>
    <row r="159" spans="1:17" ht="14.4" customHeight="1" x14ac:dyDescent="0.3">
      <c r="A159" s="695" t="s">
        <v>4044</v>
      </c>
      <c r="B159" s="696" t="s">
        <v>3864</v>
      </c>
      <c r="C159" s="696" t="s">
        <v>3896</v>
      </c>
      <c r="D159" s="696" t="s">
        <v>4020</v>
      </c>
      <c r="E159" s="696" t="s">
        <v>3928</v>
      </c>
      <c r="F159" s="711">
        <v>35</v>
      </c>
      <c r="G159" s="711">
        <v>6020</v>
      </c>
      <c r="H159" s="711">
        <v>1</v>
      </c>
      <c r="I159" s="711">
        <v>172</v>
      </c>
      <c r="J159" s="711">
        <v>21</v>
      </c>
      <c r="K159" s="711">
        <v>3612</v>
      </c>
      <c r="L159" s="711">
        <v>0.6</v>
      </c>
      <c r="M159" s="711">
        <v>172</v>
      </c>
      <c r="N159" s="711">
        <v>23</v>
      </c>
      <c r="O159" s="711">
        <v>3962</v>
      </c>
      <c r="P159" s="701">
        <v>0.6581395348837209</v>
      </c>
      <c r="Q159" s="712">
        <v>172.2608695652174</v>
      </c>
    </row>
    <row r="160" spans="1:17" ht="14.4" customHeight="1" x14ac:dyDescent="0.3">
      <c r="A160" s="695" t="s">
        <v>4044</v>
      </c>
      <c r="B160" s="696" t="s">
        <v>3864</v>
      </c>
      <c r="C160" s="696" t="s">
        <v>3896</v>
      </c>
      <c r="D160" s="696" t="s">
        <v>3957</v>
      </c>
      <c r="E160" s="696" t="s">
        <v>3954</v>
      </c>
      <c r="F160" s="711">
        <v>13</v>
      </c>
      <c r="G160" s="711">
        <v>4706</v>
      </c>
      <c r="H160" s="711">
        <v>1</v>
      </c>
      <c r="I160" s="711">
        <v>362</v>
      </c>
      <c r="J160" s="711">
        <v>16</v>
      </c>
      <c r="K160" s="711">
        <v>5840</v>
      </c>
      <c r="L160" s="711">
        <v>1.2409689757756057</v>
      </c>
      <c r="M160" s="711">
        <v>365</v>
      </c>
      <c r="N160" s="711">
        <v>3</v>
      </c>
      <c r="O160" s="711">
        <v>1107</v>
      </c>
      <c r="P160" s="701">
        <v>0.23523161920951977</v>
      </c>
      <c r="Q160" s="712">
        <v>369</v>
      </c>
    </row>
    <row r="161" spans="1:17" ht="14.4" customHeight="1" x14ac:dyDescent="0.3">
      <c r="A161" s="695" t="s">
        <v>4044</v>
      </c>
      <c r="B161" s="696" t="s">
        <v>3864</v>
      </c>
      <c r="C161" s="696" t="s">
        <v>3896</v>
      </c>
      <c r="D161" s="696" t="s">
        <v>3960</v>
      </c>
      <c r="E161" s="696" t="s">
        <v>3961</v>
      </c>
      <c r="F161" s="711">
        <v>1</v>
      </c>
      <c r="G161" s="711">
        <v>632</v>
      </c>
      <c r="H161" s="711">
        <v>1</v>
      </c>
      <c r="I161" s="711">
        <v>632</v>
      </c>
      <c r="J161" s="711"/>
      <c r="K161" s="711"/>
      <c r="L161" s="711"/>
      <c r="M161" s="711"/>
      <c r="N161" s="711"/>
      <c r="O161" s="711"/>
      <c r="P161" s="701"/>
      <c r="Q161" s="712"/>
    </row>
    <row r="162" spans="1:17" ht="14.4" customHeight="1" x14ac:dyDescent="0.3">
      <c r="A162" s="695" t="s">
        <v>4044</v>
      </c>
      <c r="B162" s="696" t="s">
        <v>3864</v>
      </c>
      <c r="C162" s="696" t="s">
        <v>3896</v>
      </c>
      <c r="D162" s="696" t="s">
        <v>3962</v>
      </c>
      <c r="E162" s="696" t="s">
        <v>3963</v>
      </c>
      <c r="F162" s="711">
        <v>7</v>
      </c>
      <c r="G162" s="711">
        <v>4193</v>
      </c>
      <c r="H162" s="711">
        <v>1</v>
      </c>
      <c r="I162" s="711">
        <v>599</v>
      </c>
      <c r="J162" s="711"/>
      <c r="K162" s="711"/>
      <c r="L162" s="711"/>
      <c r="M162" s="711"/>
      <c r="N162" s="711"/>
      <c r="O162" s="711"/>
      <c r="P162" s="701"/>
      <c r="Q162" s="712"/>
    </row>
    <row r="163" spans="1:17" ht="14.4" customHeight="1" x14ac:dyDescent="0.3">
      <c r="A163" s="695" t="s">
        <v>4044</v>
      </c>
      <c r="B163" s="696" t="s">
        <v>3864</v>
      </c>
      <c r="C163" s="696" t="s">
        <v>3896</v>
      </c>
      <c r="D163" s="696" t="s">
        <v>4037</v>
      </c>
      <c r="E163" s="696" t="s">
        <v>4038</v>
      </c>
      <c r="F163" s="711">
        <v>7</v>
      </c>
      <c r="G163" s="711">
        <v>700</v>
      </c>
      <c r="H163" s="711">
        <v>1</v>
      </c>
      <c r="I163" s="711">
        <v>100</v>
      </c>
      <c r="J163" s="711">
        <v>5</v>
      </c>
      <c r="K163" s="711">
        <v>500</v>
      </c>
      <c r="L163" s="711">
        <v>0.7142857142857143</v>
      </c>
      <c r="M163" s="711">
        <v>100</v>
      </c>
      <c r="N163" s="711">
        <v>3</v>
      </c>
      <c r="O163" s="711">
        <v>300</v>
      </c>
      <c r="P163" s="701">
        <v>0.42857142857142855</v>
      </c>
      <c r="Q163" s="712">
        <v>100</v>
      </c>
    </row>
    <row r="164" spans="1:17" ht="14.4" customHeight="1" x14ac:dyDescent="0.3">
      <c r="A164" s="695" t="s">
        <v>4044</v>
      </c>
      <c r="B164" s="696" t="s">
        <v>3864</v>
      </c>
      <c r="C164" s="696" t="s">
        <v>3896</v>
      </c>
      <c r="D164" s="696" t="s">
        <v>4021</v>
      </c>
      <c r="E164" s="696" t="s">
        <v>4015</v>
      </c>
      <c r="F164" s="711">
        <v>75</v>
      </c>
      <c r="G164" s="711">
        <v>75675</v>
      </c>
      <c r="H164" s="711">
        <v>1</v>
      </c>
      <c r="I164" s="711">
        <v>1009</v>
      </c>
      <c r="J164" s="711">
        <v>120</v>
      </c>
      <c r="K164" s="711">
        <v>121440</v>
      </c>
      <c r="L164" s="711">
        <v>1.6047571853320119</v>
      </c>
      <c r="M164" s="711">
        <v>1012</v>
      </c>
      <c r="N164" s="711">
        <v>106</v>
      </c>
      <c r="O164" s="711">
        <v>107364</v>
      </c>
      <c r="P164" s="701">
        <v>1.4187512388503469</v>
      </c>
      <c r="Q164" s="712">
        <v>1012.8679245283018</v>
      </c>
    </row>
    <row r="165" spans="1:17" ht="14.4" customHeight="1" x14ac:dyDescent="0.3">
      <c r="A165" s="695" t="s">
        <v>4044</v>
      </c>
      <c r="B165" s="696" t="s">
        <v>3864</v>
      </c>
      <c r="C165" s="696" t="s">
        <v>3896</v>
      </c>
      <c r="D165" s="696" t="s">
        <v>3968</v>
      </c>
      <c r="E165" s="696" t="s">
        <v>3924</v>
      </c>
      <c r="F165" s="711">
        <v>1</v>
      </c>
      <c r="G165" s="711">
        <v>333</v>
      </c>
      <c r="H165" s="711">
        <v>1</v>
      </c>
      <c r="I165" s="711">
        <v>333</v>
      </c>
      <c r="J165" s="711"/>
      <c r="K165" s="711"/>
      <c r="L165" s="711"/>
      <c r="M165" s="711"/>
      <c r="N165" s="711"/>
      <c r="O165" s="711"/>
      <c r="P165" s="701"/>
      <c r="Q165" s="712"/>
    </row>
    <row r="166" spans="1:17" ht="14.4" customHeight="1" x14ac:dyDescent="0.3">
      <c r="A166" s="695" t="s">
        <v>4044</v>
      </c>
      <c r="B166" s="696" t="s">
        <v>3864</v>
      </c>
      <c r="C166" s="696" t="s">
        <v>3896</v>
      </c>
      <c r="D166" s="696" t="s">
        <v>3969</v>
      </c>
      <c r="E166" s="696" t="s">
        <v>3926</v>
      </c>
      <c r="F166" s="711">
        <v>1</v>
      </c>
      <c r="G166" s="711">
        <v>361</v>
      </c>
      <c r="H166" s="711">
        <v>1</v>
      </c>
      <c r="I166" s="711">
        <v>361</v>
      </c>
      <c r="J166" s="711"/>
      <c r="K166" s="711"/>
      <c r="L166" s="711"/>
      <c r="M166" s="711"/>
      <c r="N166" s="711"/>
      <c r="O166" s="711"/>
      <c r="P166" s="701"/>
      <c r="Q166" s="712"/>
    </row>
    <row r="167" spans="1:17" ht="14.4" customHeight="1" x14ac:dyDescent="0.3">
      <c r="A167" s="695" t="s">
        <v>4044</v>
      </c>
      <c r="B167" s="696" t="s">
        <v>3864</v>
      </c>
      <c r="C167" s="696" t="s">
        <v>3896</v>
      </c>
      <c r="D167" s="696" t="s">
        <v>4029</v>
      </c>
      <c r="E167" s="696" t="s">
        <v>4015</v>
      </c>
      <c r="F167" s="711">
        <v>31</v>
      </c>
      <c r="G167" s="711">
        <v>26629</v>
      </c>
      <c r="H167" s="711">
        <v>1</v>
      </c>
      <c r="I167" s="711">
        <v>859</v>
      </c>
      <c r="J167" s="711">
        <v>3</v>
      </c>
      <c r="K167" s="711">
        <v>2580</v>
      </c>
      <c r="L167" s="711">
        <v>9.6886852679409663E-2</v>
      </c>
      <c r="M167" s="711">
        <v>860</v>
      </c>
      <c r="N167" s="711"/>
      <c r="O167" s="711"/>
      <c r="P167" s="701"/>
      <c r="Q167" s="712"/>
    </row>
    <row r="168" spans="1:17" ht="14.4" customHeight="1" x14ac:dyDescent="0.3">
      <c r="A168" s="695" t="s">
        <v>4044</v>
      </c>
      <c r="B168" s="696" t="s">
        <v>3864</v>
      </c>
      <c r="C168" s="696" t="s">
        <v>3896</v>
      </c>
      <c r="D168" s="696" t="s">
        <v>3970</v>
      </c>
      <c r="E168" s="696" t="s">
        <v>3971</v>
      </c>
      <c r="F168" s="711">
        <v>23</v>
      </c>
      <c r="G168" s="711">
        <v>11937</v>
      </c>
      <c r="H168" s="711">
        <v>1</v>
      </c>
      <c r="I168" s="711">
        <v>519</v>
      </c>
      <c r="J168" s="711"/>
      <c r="K168" s="711"/>
      <c r="L168" s="711"/>
      <c r="M168" s="711"/>
      <c r="N168" s="711"/>
      <c r="O168" s="711"/>
      <c r="P168" s="701"/>
      <c r="Q168" s="712"/>
    </row>
    <row r="169" spans="1:17" ht="14.4" customHeight="1" x14ac:dyDescent="0.3">
      <c r="A169" s="695" t="s">
        <v>4044</v>
      </c>
      <c r="B169" s="696" t="s">
        <v>3864</v>
      </c>
      <c r="C169" s="696" t="s">
        <v>3896</v>
      </c>
      <c r="D169" s="696" t="s">
        <v>4039</v>
      </c>
      <c r="E169" s="696" t="s">
        <v>3971</v>
      </c>
      <c r="F169" s="711">
        <v>143</v>
      </c>
      <c r="G169" s="711">
        <v>114114</v>
      </c>
      <c r="H169" s="711">
        <v>1</v>
      </c>
      <c r="I169" s="711">
        <v>798</v>
      </c>
      <c r="J169" s="711">
        <v>101</v>
      </c>
      <c r="K169" s="711">
        <v>80901</v>
      </c>
      <c r="L169" s="711">
        <v>0.70894894579105106</v>
      </c>
      <c r="M169" s="711">
        <v>801</v>
      </c>
      <c r="N169" s="711">
        <v>102</v>
      </c>
      <c r="O169" s="711">
        <v>81794</v>
      </c>
      <c r="P169" s="701">
        <v>0.71677445361655889</v>
      </c>
      <c r="Q169" s="712">
        <v>801.9019607843137</v>
      </c>
    </row>
    <row r="170" spans="1:17" ht="14.4" customHeight="1" x14ac:dyDescent="0.3">
      <c r="A170" s="695" t="s">
        <v>4044</v>
      </c>
      <c r="B170" s="696" t="s">
        <v>3864</v>
      </c>
      <c r="C170" s="696" t="s">
        <v>3896</v>
      </c>
      <c r="D170" s="696" t="s">
        <v>4040</v>
      </c>
      <c r="E170" s="696" t="s">
        <v>3971</v>
      </c>
      <c r="F170" s="711">
        <v>33</v>
      </c>
      <c r="G170" s="711">
        <v>19338</v>
      </c>
      <c r="H170" s="711">
        <v>1</v>
      </c>
      <c r="I170" s="711">
        <v>586</v>
      </c>
      <c r="J170" s="711">
        <v>114</v>
      </c>
      <c r="K170" s="711">
        <v>67146</v>
      </c>
      <c r="L170" s="711">
        <v>3.4722308408315232</v>
      </c>
      <c r="M170" s="711">
        <v>589</v>
      </c>
      <c r="N170" s="711">
        <v>130</v>
      </c>
      <c r="O170" s="711">
        <v>76702</v>
      </c>
      <c r="P170" s="701">
        <v>3.9663874237253078</v>
      </c>
      <c r="Q170" s="712">
        <v>590.01538461538462</v>
      </c>
    </row>
    <row r="171" spans="1:17" ht="14.4" customHeight="1" x14ac:dyDescent="0.3">
      <c r="A171" s="695" t="s">
        <v>4044</v>
      </c>
      <c r="B171" s="696" t="s">
        <v>3864</v>
      </c>
      <c r="C171" s="696" t="s">
        <v>3896</v>
      </c>
      <c r="D171" s="696" t="s">
        <v>4047</v>
      </c>
      <c r="E171" s="696" t="s">
        <v>4048</v>
      </c>
      <c r="F171" s="711">
        <v>1</v>
      </c>
      <c r="G171" s="711">
        <v>1364</v>
      </c>
      <c r="H171" s="711">
        <v>1</v>
      </c>
      <c r="I171" s="711">
        <v>1364</v>
      </c>
      <c r="J171" s="711"/>
      <c r="K171" s="711"/>
      <c r="L171" s="711"/>
      <c r="M171" s="711"/>
      <c r="N171" s="711"/>
      <c r="O171" s="711"/>
      <c r="P171" s="701"/>
      <c r="Q171" s="712"/>
    </row>
    <row r="172" spans="1:17" ht="14.4" customHeight="1" x14ac:dyDescent="0.3">
      <c r="A172" s="695" t="s">
        <v>4044</v>
      </c>
      <c r="B172" s="696" t="s">
        <v>3864</v>
      </c>
      <c r="C172" s="696" t="s">
        <v>3896</v>
      </c>
      <c r="D172" s="696" t="s">
        <v>4049</v>
      </c>
      <c r="E172" s="696" t="s">
        <v>3971</v>
      </c>
      <c r="F172" s="711">
        <v>10</v>
      </c>
      <c r="G172" s="711">
        <v>8480</v>
      </c>
      <c r="H172" s="711">
        <v>1</v>
      </c>
      <c r="I172" s="711">
        <v>848</v>
      </c>
      <c r="J172" s="711"/>
      <c r="K172" s="711"/>
      <c r="L172" s="711"/>
      <c r="M172" s="711"/>
      <c r="N172" s="711"/>
      <c r="O172" s="711"/>
      <c r="P172" s="701"/>
      <c r="Q172" s="712"/>
    </row>
    <row r="173" spans="1:17" ht="14.4" customHeight="1" x14ac:dyDescent="0.3">
      <c r="A173" s="695" t="s">
        <v>4044</v>
      </c>
      <c r="B173" s="696" t="s">
        <v>3864</v>
      </c>
      <c r="C173" s="696" t="s">
        <v>3896</v>
      </c>
      <c r="D173" s="696" t="s">
        <v>3975</v>
      </c>
      <c r="E173" s="696" t="s">
        <v>3976</v>
      </c>
      <c r="F173" s="711">
        <v>1</v>
      </c>
      <c r="G173" s="711">
        <v>1039</v>
      </c>
      <c r="H173" s="711">
        <v>1</v>
      </c>
      <c r="I173" s="711">
        <v>1039</v>
      </c>
      <c r="J173" s="711">
        <v>1</v>
      </c>
      <c r="K173" s="711">
        <v>1043</v>
      </c>
      <c r="L173" s="711">
        <v>1.0038498556304138</v>
      </c>
      <c r="M173" s="711">
        <v>1043</v>
      </c>
      <c r="N173" s="711">
        <v>2</v>
      </c>
      <c r="O173" s="711">
        <v>2086</v>
      </c>
      <c r="P173" s="701">
        <v>2.0076997112608277</v>
      </c>
      <c r="Q173" s="712">
        <v>1043</v>
      </c>
    </row>
    <row r="174" spans="1:17" ht="14.4" customHeight="1" x14ac:dyDescent="0.3">
      <c r="A174" s="695" t="s">
        <v>4050</v>
      </c>
      <c r="B174" s="696" t="s">
        <v>3864</v>
      </c>
      <c r="C174" s="696" t="s">
        <v>3885</v>
      </c>
      <c r="D174" s="696" t="s">
        <v>4031</v>
      </c>
      <c r="E174" s="696" t="s">
        <v>4032</v>
      </c>
      <c r="F174" s="711">
        <v>2</v>
      </c>
      <c r="G174" s="711">
        <v>4620</v>
      </c>
      <c r="H174" s="711">
        <v>1</v>
      </c>
      <c r="I174" s="711">
        <v>2310</v>
      </c>
      <c r="J174" s="711">
        <v>3</v>
      </c>
      <c r="K174" s="711">
        <v>6930</v>
      </c>
      <c r="L174" s="711">
        <v>1.5</v>
      </c>
      <c r="M174" s="711">
        <v>2310</v>
      </c>
      <c r="N174" s="711">
        <v>1</v>
      </c>
      <c r="O174" s="711">
        <v>2310</v>
      </c>
      <c r="P174" s="701">
        <v>0.5</v>
      </c>
      <c r="Q174" s="712">
        <v>2310</v>
      </c>
    </row>
    <row r="175" spans="1:17" ht="14.4" customHeight="1" x14ac:dyDescent="0.3">
      <c r="A175" s="695" t="s">
        <v>4050</v>
      </c>
      <c r="B175" s="696" t="s">
        <v>3864</v>
      </c>
      <c r="C175" s="696" t="s">
        <v>3885</v>
      </c>
      <c r="D175" s="696" t="s">
        <v>4033</v>
      </c>
      <c r="E175" s="696" t="s">
        <v>4034</v>
      </c>
      <c r="F175" s="711">
        <v>1</v>
      </c>
      <c r="G175" s="711">
        <v>2310</v>
      </c>
      <c r="H175" s="711">
        <v>1</v>
      </c>
      <c r="I175" s="711">
        <v>2310</v>
      </c>
      <c r="J175" s="711">
        <v>1</v>
      </c>
      <c r="K175" s="711">
        <v>2310</v>
      </c>
      <c r="L175" s="711">
        <v>1</v>
      </c>
      <c r="M175" s="711">
        <v>2310</v>
      </c>
      <c r="N175" s="711"/>
      <c r="O175" s="711"/>
      <c r="P175" s="701"/>
      <c r="Q175" s="712"/>
    </row>
    <row r="176" spans="1:17" ht="14.4" customHeight="1" x14ac:dyDescent="0.3">
      <c r="A176" s="695" t="s">
        <v>4050</v>
      </c>
      <c r="B176" s="696" t="s">
        <v>3864</v>
      </c>
      <c r="C176" s="696" t="s">
        <v>3885</v>
      </c>
      <c r="D176" s="696" t="s">
        <v>4010</v>
      </c>
      <c r="E176" s="696" t="s">
        <v>4011</v>
      </c>
      <c r="F176" s="711"/>
      <c r="G176" s="711"/>
      <c r="H176" s="711"/>
      <c r="I176" s="711"/>
      <c r="J176" s="711">
        <v>31</v>
      </c>
      <c r="K176" s="711">
        <v>28047.25</v>
      </c>
      <c r="L176" s="711"/>
      <c r="M176" s="711">
        <v>904.75</v>
      </c>
      <c r="N176" s="711">
        <v>304</v>
      </c>
      <c r="O176" s="711">
        <v>275044</v>
      </c>
      <c r="P176" s="701"/>
      <c r="Q176" s="712">
        <v>904.75</v>
      </c>
    </row>
    <row r="177" spans="1:17" ht="14.4" customHeight="1" x14ac:dyDescent="0.3">
      <c r="A177" s="695" t="s">
        <v>4050</v>
      </c>
      <c r="B177" s="696" t="s">
        <v>3864</v>
      </c>
      <c r="C177" s="696" t="s">
        <v>3885</v>
      </c>
      <c r="D177" s="696" t="s">
        <v>3888</v>
      </c>
      <c r="E177" s="696" t="s">
        <v>3889</v>
      </c>
      <c r="F177" s="711">
        <v>4</v>
      </c>
      <c r="G177" s="711">
        <v>970.56</v>
      </c>
      <c r="H177" s="711">
        <v>1</v>
      </c>
      <c r="I177" s="711">
        <v>242.64</v>
      </c>
      <c r="J177" s="711">
        <v>5</v>
      </c>
      <c r="K177" s="711">
        <v>1213.1999999999998</v>
      </c>
      <c r="L177" s="711">
        <v>1.2499999999999998</v>
      </c>
      <c r="M177" s="711">
        <v>242.63999999999996</v>
      </c>
      <c r="N177" s="711">
        <v>3</v>
      </c>
      <c r="O177" s="711">
        <v>727.92</v>
      </c>
      <c r="P177" s="701">
        <v>0.75</v>
      </c>
      <c r="Q177" s="712">
        <v>242.64</v>
      </c>
    </row>
    <row r="178" spans="1:17" ht="14.4" customHeight="1" x14ac:dyDescent="0.3">
      <c r="A178" s="695" t="s">
        <v>4050</v>
      </c>
      <c r="B178" s="696" t="s">
        <v>3864</v>
      </c>
      <c r="C178" s="696" t="s">
        <v>3896</v>
      </c>
      <c r="D178" s="696" t="s">
        <v>4012</v>
      </c>
      <c r="E178" s="696" t="s">
        <v>4013</v>
      </c>
      <c r="F178" s="711">
        <v>11</v>
      </c>
      <c r="G178" s="711">
        <v>2035</v>
      </c>
      <c r="H178" s="711">
        <v>1</v>
      </c>
      <c r="I178" s="711">
        <v>185</v>
      </c>
      <c r="J178" s="711">
        <v>27</v>
      </c>
      <c r="K178" s="711">
        <v>4995</v>
      </c>
      <c r="L178" s="711">
        <v>2.4545454545454546</v>
      </c>
      <c r="M178" s="711">
        <v>185</v>
      </c>
      <c r="N178" s="711">
        <v>14</v>
      </c>
      <c r="O178" s="711">
        <v>2599</v>
      </c>
      <c r="P178" s="701">
        <v>1.277149877149877</v>
      </c>
      <c r="Q178" s="712">
        <v>185.64285714285714</v>
      </c>
    </row>
    <row r="179" spans="1:17" ht="14.4" customHeight="1" x14ac:dyDescent="0.3">
      <c r="A179" s="695" t="s">
        <v>4050</v>
      </c>
      <c r="B179" s="696" t="s">
        <v>3864</v>
      </c>
      <c r="C179" s="696" t="s">
        <v>3896</v>
      </c>
      <c r="D179" s="696" t="s">
        <v>4045</v>
      </c>
      <c r="E179" s="696" t="s">
        <v>4046</v>
      </c>
      <c r="F179" s="711">
        <v>3</v>
      </c>
      <c r="G179" s="711">
        <v>3279</v>
      </c>
      <c r="H179" s="711">
        <v>1</v>
      </c>
      <c r="I179" s="711">
        <v>1093</v>
      </c>
      <c r="J179" s="711">
        <v>4</v>
      </c>
      <c r="K179" s="711">
        <v>4536</v>
      </c>
      <c r="L179" s="711">
        <v>1.3833485818847209</v>
      </c>
      <c r="M179" s="711">
        <v>1134</v>
      </c>
      <c r="N179" s="711">
        <v>5</v>
      </c>
      <c r="O179" s="711">
        <v>5670</v>
      </c>
      <c r="P179" s="701">
        <v>1.7291857273559013</v>
      </c>
      <c r="Q179" s="712">
        <v>1134</v>
      </c>
    </row>
    <row r="180" spans="1:17" ht="14.4" customHeight="1" x14ac:dyDescent="0.3">
      <c r="A180" s="695" t="s">
        <v>4050</v>
      </c>
      <c r="B180" s="696" t="s">
        <v>3864</v>
      </c>
      <c r="C180" s="696" t="s">
        <v>3896</v>
      </c>
      <c r="D180" s="696" t="s">
        <v>3901</v>
      </c>
      <c r="E180" s="696" t="s">
        <v>3902</v>
      </c>
      <c r="F180" s="711"/>
      <c r="G180" s="711"/>
      <c r="H180" s="711"/>
      <c r="I180" s="711"/>
      <c r="J180" s="711"/>
      <c r="K180" s="711"/>
      <c r="L180" s="711"/>
      <c r="M180" s="711"/>
      <c r="N180" s="711">
        <v>1</v>
      </c>
      <c r="O180" s="711">
        <v>35</v>
      </c>
      <c r="P180" s="701"/>
      <c r="Q180" s="712">
        <v>35</v>
      </c>
    </row>
    <row r="181" spans="1:17" ht="14.4" customHeight="1" x14ac:dyDescent="0.3">
      <c r="A181" s="695" t="s">
        <v>4050</v>
      </c>
      <c r="B181" s="696" t="s">
        <v>3864</v>
      </c>
      <c r="C181" s="696" t="s">
        <v>3896</v>
      </c>
      <c r="D181" s="696" t="s">
        <v>3907</v>
      </c>
      <c r="E181" s="696" t="s">
        <v>3860</v>
      </c>
      <c r="F181" s="711">
        <v>4</v>
      </c>
      <c r="G181" s="711">
        <v>624</v>
      </c>
      <c r="H181" s="711">
        <v>1</v>
      </c>
      <c r="I181" s="711">
        <v>156</v>
      </c>
      <c r="J181" s="711"/>
      <c r="K181" s="711"/>
      <c r="L181" s="711"/>
      <c r="M181" s="711"/>
      <c r="N181" s="711"/>
      <c r="O181" s="711"/>
      <c r="P181" s="701"/>
      <c r="Q181" s="712"/>
    </row>
    <row r="182" spans="1:17" ht="14.4" customHeight="1" x14ac:dyDescent="0.3">
      <c r="A182" s="695" t="s">
        <v>4050</v>
      </c>
      <c r="B182" s="696" t="s">
        <v>3864</v>
      </c>
      <c r="C182" s="696" t="s">
        <v>3896</v>
      </c>
      <c r="D182" s="696" t="s">
        <v>3908</v>
      </c>
      <c r="E182" s="696" t="s">
        <v>3860</v>
      </c>
      <c r="F182" s="711">
        <v>84</v>
      </c>
      <c r="G182" s="711">
        <v>6552</v>
      </c>
      <c r="H182" s="711">
        <v>1</v>
      </c>
      <c r="I182" s="711">
        <v>78</v>
      </c>
      <c r="J182" s="711"/>
      <c r="K182" s="711"/>
      <c r="L182" s="711"/>
      <c r="M182" s="711"/>
      <c r="N182" s="711"/>
      <c r="O182" s="711"/>
      <c r="P182" s="701"/>
      <c r="Q182" s="712"/>
    </row>
    <row r="183" spans="1:17" ht="14.4" customHeight="1" x14ac:dyDescent="0.3">
      <c r="A183" s="695" t="s">
        <v>4050</v>
      </c>
      <c r="B183" s="696" t="s">
        <v>3864</v>
      </c>
      <c r="C183" s="696" t="s">
        <v>3896</v>
      </c>
      <c r="D183" s="696" t="s">
        <v>3909</v>
      </c>
      <c r="E183" s="696" t="s">
        <v>3910</v>
      </c>
      <c r="F183" s="711">
        <v>412</v>
      </c>
      <c r="G183" s="711">
        <v>95172</v>
      </c>
      <c r="H183" s="711">
        <v>1</v>
      </c>
      <c r="I183" s="711">
        <v>231</v>
      </c>
      <c r="J183" s="711">
        <v>389</v>
      </c>
      <c r="K183" s="711">
        <v>90248</v>
      </c>
      <c r="L183" s="711">
        <v>0.94826209389316185</v>
      </c>
      <c r="M183" s="711">
        <v>232</v>
      </c>
      <c r="N183" s="711">
        <v>719</v>
      </c>
      <c r="O183" s="711">
        <v>167196</v>
      </c>
      <c r="P183" s="701">
        <v>1.7567772033791451</v>
      </c>
      <c r="Q183" s="712">
        <v>232.53963838664814</v>
      </c>
    </row>
    <row r="184" spans="1:17" ht="14.4" customHeight="1" x14ac:dyDescent="0.3">
      <c r="A184" s="695" t="s">
        <v>4050</v>
      </c>
      <c r="B184" s="696" t="s">
        <v>3864</v>
      </c>
      <c r="C184" s="696" t="s">
        <v>3896</v>
      </c>
      <c r="D184" s="696" t="s">
        <v>3911</v>
      </c>
      <c r="E184" s="696" t="s">
        <v>3912</v>
      </c>
      <c r="F184" s="711">
        <v>158</v>
      </c>
      <c r="G184" s="711">
        <v>18328</v>
      </c>
      <c r="H184" s="711">
        <v>1</v>
      </c>
      <c r="I184" s="711">
        <v>116</v>
      </c>
      <c r="J184" s="711">
        <v>196</v>
      </c>
      <c r="K184" s="711">
        <v>22736</v>
      </c>
      <c r="L184" s="711">
        <v>1.240506329113924</v>
      </c>
      <c r="M184" s="711">
        <v>116</v>
      </c>
      <c r="N184" s="711">
        <v>287</v>
      </c>
      <c r="O184" s="711">
        <v>33402</v>
      </c>
      <c r="P184" s="701">
        <v>1.8224574421649935</v>
      </c>
      <c r="Q184" s="712">
        <v>116.38327526132404</v>
      </c>
    </row>
    <row r="185" spans="1:17" ht="14.4" customHeight="1" x14ac:dyDescent="0.3">
      <c r="A185" s="695" t="s">
        <v>4050</v>
      </c>
      <c r="B185" s="696" t="s">
        <v>3864</v>
      </c>
      <c r="C185" s="696" t="s">
        <v>3896</v>
      </c>
      <c r="D185" s="696" t="s">
        <v>3915</v>
      </c>
      <c r="E185" s="696" t="s">
        <v>3916</v>
      </c>
      <c r="F185" s="711">
        <v>2</v>
      </c>
      <c r="G185" s="711">
        <v>966</v>
      </c>
      <c r="H185" s="711">
        <v>1</v>
      </c>
      <c r="I185" s="711">
        <v>483</v>
      </c>
      <c r="J185" s="711"/>
      <c r="K185" s="711"/>
      <c r="L185" s="711"/>
      <c r="M185" s="711"/>
      <c r="N185" s="711">
        <v>5</v>
      </c>
      <c r="O185" s="711">
        <v>2426</v>
      </c>
      <c r="P185" s="701">
        <v>2.5113871635610767</v>
      </c>
      <c r="Q185" s="712">
        <v>485.2</v>
      </c>
    </row>
    <row r="186" spans="1:17" ht="14.4" customHeight="1" x14ac:dyDescent="0.3">
      <c r="A186" s="695" t="s">
        <v>4050</v>
      </c>
      <c r="B186" s="696" t="s">
        <v>3864</v>
      </c>
      <c r="C186" s="696" t="s">
        <v>3896</v>
      </c>
      <c r="D186" s="696" t="s">
        <v>3917</v>
      </c>
      <c r="E186" s="696" t="s">
        <v>3918</v>
      </c>
      <c r="F186" s="711">
        <v>3</v>
      </c>
      <c r="G186" s="711">
        <v>2028</v>
      </c>
      <c r="H186" s="711">
        <v>1</v>
      </c>
      <c r="I186" s="711">
        <v>676</v>
      </c>
      <c r="J186" s="711">
        <v>3</v>
      </c>
      <c r="K186" s="711">
        <v>2031</v>
      </c>
      <c r="L186" s="711">
        <v>1.0014792899408285</v>
      </c>
      <c r="M186" s="711">
        <v>677</v>
      </c>
      <c r="N186" s="711"/>
      <c r="O186" s="711"/>
      <c r="P186" s="701"/>
      <c r="Q186" s="712"/>
    </row>
    <row r="187" spans="1:17" ht="14.4" customHeight="1" x14ac:dyDescent="0.3">
      <c r="A187" s="695" t="s">
        <v>4050</v>
      </c>
      <c r="B187" s="696" t="s">
        <v>3864</v>
      </c>
      <c r="C187" s="696" t="s">
        <v>3896</v>
      </c>
      <c r="D187" s="696" t="s">
        <v>3921</v>
      </c>
      <c r="E187" s="696" t="s">
        <v>3916</v>
      </c>
      <c r="F187" s="711"/>
      <c r="G187" s="711"/>
      <c r="H187" s="711"/>
      <c r="I187" s="711"/>
      <c r="J187" s="711">
        <v>2</v>
      </c>
      <c r="K187" s="711">
        <v>1106</v>
      </c>
      <c r="L187" s="711"/>
      <c r="M187" s="711">
        <v>553</v>
      </c>
      <c r="N187" s="711">
        <v>11</v>
      </c>
      <c r="O187" s="711">
        <v>6083</v>
      </c>
      <c r="P187" s="701"/>
      <c r="Q187" s="712">
        <v>553</v>
      </c>
    </row>
    <row r="188" spans="1:17" ht="14.4" customHeight="1" x14ac:dyDescent="0.3">
      <c r="A188" s="695" t="s">
        <v>4050</v>
      </c>
      <c r="B188" s="696" t="s">
        <v>3864</v>
      </c>
      <c r="C188" s="696" t="s">
        <v>3896</v>
      </c>
      <c r="D188" s="696" t="s">
        <v>3922</v>
      </c>
      <c r="E188" s="696" t="s">
        <v>3918</v>
      </c>
      <c r="F188" s="711">
        <v>17</v>
      </c>
      <c r="G188" s="711">
        <v>12631</v>
      </c>
      <c r="H188" s="711">
        <v>1</v>
      </c>
      <c r="I188" s="711">
        <v>743</v>
      </c>
      <c r="J188" s="711">
        <v>22</v>
      </c>
      <c r="K188" s="711">
        <v>16412</v>
      </c>
      <c r="L188" s="711">
        <v>1.2993428865489669</v>
      </c>
      <c r="M188" s="711">
        <v>746</v>
      </c>
      <c r="N188" s="711">
        <v>17</v>
      </c>
      <c r="O188" s="711">
        <v>12714</v>
      </c>
      <c r="P188" s="701">
        <v>1.0065711345103316</v>
      </c>
      <c r="Q188" s="712">
        <v>747.88235294117646</v>
      </c>
    </row>
    <row r="189" spans="1:17" ht="14.4" customHeight="1" x14ac:dyDescent="0.3">
      <c r="A189" s="695" t="s">
        <v>4050</v>
      </c>
      <c r="B189" s="696" t="s">
        <v>3864</v>
      </c>
      <c r="C189" s="696" t="s">
        <v>3896</v>
      </c>
      <c r="D189" s="696" t="s">
        <v>4014</v>
      </c>
      <c r="E189" s="696" t="s">
        <v>4015</v>
      </c>
      <c r="F189" s="711">
        <v>462</v>
      </c>
      <c r="G189" s="711">
        <v>369600</v>
      </c>
      <c r="H189" s="711">
        <v>1</v>
      </c>
      <c r="I189" s="711">
        <v>800</v>
      </c>
      <c r="J189" s="711">
        <v>672</v>
      </c>
      <c r="K189" s="711">
        <v>539616</v>
      </c>
      <c r="L189" s="711">
        <v>1.46</v>
      </c>
      <c r="M189" s="711">
        <v>803</v>
      </c>
      <c r="N189" s="711">
        <v>594</v>
      </c>
      <c r="O189" s="711">
        <v>477734</v>
      </c>
      <c r="P189" s="701">
        <v>1.2925703463203464</v>
      </c>
      <c r="Q189" s="712">
        <v>804.2659932659933</v>
      </c>
    </row>
    <row r="190" spans="1:17" ht="14.4" customHeight="1" x14ac:dyDescent="0.3">
      <c r="A190" s="695" t="s">
        <v>4050</v>
      </c>
      <c r="B190" s="696" t="s">
        <v>3864</v>
      </c>
      <c r="C190" s="696" t="s">
        <v>3896</v>
      </c>
      <c r="D190" s="696" t="s">
        <v>3923</v>
      </c>
      <c r="E190" s="696" t="s">
        <v>3924</v>
      </c>
      <c r="F190" s="711"/>
      <c r="G190" s="711"/>
      <c r="H190" s="711"/>
      <c r="I190" s="711"/>
      <c r="J190" s="711">
        <v>3</v>
      </c>
      <c r="K190" s="711">
        <v>1317</v>
      </c>
      <c r="L190" s="711"/>
      <c r="M190" s="711">
        <v>439</v>
      </c>
      <c r="N190" s="711">
        <v>6</v>
      </c>
      <c r="O190" s="711">
        <v>2634</v>
      </c>
      <c r="P190" s="701"/>
      <c r="Q190" s="712">
        <v>439</v>
      </c>
    </row>
    <row r="191" spans="1:17" ht="14.4" customHeight="1" x14ac:dyDescent="0.3">
      <c r="A191" s="695" t="s">
        <v>4050</v>
      </c>
      <c r="B191" s="696" t="s">
        <v>3864</v>
      </c>
      <c r="C191" s="696" t="s">
        <v>3896</v>
      </c>
      <c r="D191" s="696" t="s">
        <v>3925</v>
      </c>
      <c r="E191" s="696" t="s">
        <v>3926</v>
      </c>
      <c r="F191" s="711">
        <v>5</v>
      </c>
      <c r="G191" s="711">
        <v>2140</v>
      </c>
      <c r="H191" s="711">
        <v>1</v>
      </c>
      <c r="I191" s="711">
        <v>428</v>
      </c>
      <c r="J191" s="711">
        <v>4</v>
      </c>
      <c r="K191" s="711">
        <v>1724</v>
      </c>
      <c r="L191" s="711">
        <v>0.80560747663551402</v>
      </c>
      <c r="M191" s="711">
        <v>431</v>
      </c>
      <c r="N191" s="711">
        <v>2</v>
      </c>
      <c r="O191" s="711">
        <v>862</v>
      </c>
      <c r="P191" s="701">
        <v>0.40280373831775701</v>
      </c>
      <c r="Q191" s="712">
        <v>431</v>
      </c>
    </row>
    <row r="192" spans="1:17" ht="14.4" customHeight="1" x14ac:dyDescent="0.3">
      <c r="A192" s="695" t="s">
        <v>4050</v>
      </c>
      <c r="B192" s="696" t="s">
        <v>3864</v>
      </c>
      <c r="C192" s="696" t="s">
        <v>3896</v>
      </c>
      <c r="D192" s="696" t="s">
        <v>4035</v>
      </c>
      <c r="E192" s="696" t="s">
        <v>3963</v>
      </c>
      <c r="F192" s="711"/>
      <c r="G192" s="711"/>
      <c r="H192" s="711"/>
      <c r="I192" s="711"/>
      <c r="J192" s="711"/>
      <c r="K192" s="711"/>
      <c r="L192" s="711"/>
      <c r="M192" s="711"/>
      <c r="N192" s="711">
        <v>1</v>
      </c>
      <c r="O192" s="711">
        <v>705</v>
      </c>
      <c r="P192" s="701"/>
      <c r="Q192" s="712">
        <v>705</v>
      </c>
    </row>
    <row r="193" spans="1:17" ht="14.4" customHeight="1" x14ac:dyDescent="0.3">
      <c r="A193" s="695" t="s">
        <v>4050</v>
      </c>
      <c r="B193" s="696" t="s">
        <v>3864</v>
      </c>
      <c r="C193" s="696" t="s">
        <v>3896</v>
      </c>
      <c r="D193" s="696" t="s">
        <v>3927</v>
      </c>
      <c r="E193" s="696" t="s">
        <v>3928</v>
      </c>
      <c r="F193" s="711">
        <v>344</v>
      </c>
      <c r="G193" s="711">
        <v>70864</v>
      </c>
      <c r="H193" s="711">
        <v>1</v>
      </c>
      <c r="I193" s="711">
        <v>206</v>
      </c>
      <c r="J193" s="711">
        <v>342</v>
      </c>
      <c r="K193" s="711">
        <v>70794</v>
      </c>
      <c r="L193" s="711">
        <v>0.99901219236848049</v>
      </c>
      <c r="M193" s="711">
        <v>207</v>
      </c>
      <c r="N193" s="711">
        <v>393</v>
      </c>
      <c r="O193" s="711">
        <v>81551</v>
      </c>
      <c r="P193" s="701">
        <v>1.150810002257846</v>
      </c>
      <c r="Q193" s="712">
        <v>207.50890585241731</v>
      </c>
    </row>
    <row r="194" spans="1:17" ht="14.4" customHeight="1" x14ac:dyDescent="0.3">
      <c r="A194" s="695" t="s">
        <v>4050</v>
      </c>
      <c r="B194" s="696" t="s">
        <v>3864</v>
      </c>
      <c r="C194" s="696" t="s">
        <v>3896</v>
      </c>
      <c r="D194" s="696" t="s">
        <v>3931</v>
      </c>
      <c r="E194" s="696" t="s">
        <v>3932</v>
      </c>
      <c r="F194" s="711">
        <v>1</v>
      </c>
      <c r="G194" s="711">
        <v>326</v>
      </c>
      <c r="H194" s="711">
        <v>1</v>
      </c>
      <c r="I194" s="711">
        <v>326</v>
      </c>
      <c r="J194" s="711"/>
      <c r="K194" s="711"/>
      <c r="L194" s="711"/>
      <c r="M194" s="711"/>
      <c r="N194" s="711"/>
      <c r="O194" s="711"/>
      <c r="P194" s="701"/>
      <c r="Q194" s="712"/>
    </row>
    <row r="195" spans="1:17" ht="14.4" customHeight="1" x14ac:dyDescent="0.3">
      <c r="A195" s="695" t="s">
        <v>4050</v>
      </c>
      <c r="B195" s="696" t="s">
        <v>3864</v>
      </c>
      <c r="C195" s="696" t="s">
        <v>3896</v>
      </c>
      <c r="D195" s="696" t="s">
        <v>3935</v>
      </c>
      <c r="E195" s="696" t="s">
        <v>3936</v>
      </c>
      <c r="F195" s="711">
        <v>2891</v>
      </c>
      <c r="G195" s="711">
        <v>234171</v>
      </c>
      <c r="H195" s="711">
        <v>1</v>
      </c>
      <c r="I195" s="711">
        <v>81</v>
      </c>
      <c r="J195" s="711">
        <v>2793</v>
      </c>
      <c r="K195" s="711">
        <v>229026</v>
      </c>
      <c r="L195" s="711">
        <v>0.97802887633396107</v>
      </c>
      <c r="M195" s="711">
        <v>82</v>
      </c>
      <c r="N195" s="711">
        <v>3039</v>
      </c>
      <c r="O195" s="711">
        <v>250782</v>
      </c>
      <c r="P195" s="701">
        <v>1.0709353421217829</v>
      </c>
      <c r="Q195" s="712">
        <v>82.521224086870674</v>
      </c>
    </row>
    <row r="196" spans="1:17" ht="14.4" customHeight="1" x14ac:dyDescent="0.3">
      <c r="A196" s="695" t="s">
        <v>4050</v>
      </c>
      <c r="B196" s="696" t="s">
        <v>3864</v>
      </c>
      <c r="C196" s="696" t="s">
        <v>3896</v>
      </c>
      <c r="D196" s="696" t="s">
        <v>3939</v>
      </c>
      <c r="E196" s="696" t="s">
        <v>3940</v>
      </c>
      <c r="F196" s="711">
        <v>1</v>
      </c>
      <c r="G196" s="711">
        <v>852</v>
      </c>
      <c r="H196" s="711">
        <v>1</v>
      </c>
      <c r="I196" s="711">
        <v>852</v>
      </c>
      <c r="J196" s="711"/>
      <c r="K196" s="711"/>
      <c r="L196" s="711"/>
      <c r="M196" s="711"/>
      <c r="N196" s="711"/>
      <c r="O196" s="711"/>
      <c r="P196" s="701"/>
      <c r="Q196" s="712"/>
    </row>
    <row r="197" spans="1:17" ht="14.4" customHeight="1" x14ac:dyDescent="0.3">
      <c r="A197" s="695" t="s">
        <v>4050</v>
      </c>
      <c r="B197" s="696" t="s">
        <v>3864</v>
      </c>
      <c r="C197" s="696" t="s">
        <v>3896</v>
      </c>
      <c r="D197" s="696" t="s">
        <v>3941</v>
      </c>
      <c r="E197" s="696" t="s">
        <v>3942</v>
      </c>
      <c r="F197" s="711">
        <v>1</v>
      </c>
      <c r="G197" s="711">
        <v>0</v>
      </c>
      <c r="H197" s="711"/>
      <c r="I197" s="711">
        <v>0</v>
      </c>
      <c r="J197" s="711">
        <v>4</v>
      </c>
      <c r="K197" s="711">
        <v>0</v>
      </c>
      <c r="L197" s="711"/>
      <c r="M197" s="711">
        <v>0</v>
      </c>
      <c r="N197" s="711"/>
      <c r="O197" s="711"/>
      <c r="P197" s="701"/>
      <c r="Q197" s="712"/>
    </row>
    <row r="198" spans="1:17" ht="14.4" customHeight="1" x14ac:dyDescent="0.3">
      <c r="A198" s="695" t="s">
        <v>4050</v>
      </c>
      <c r="B198" s="696" t="s">
        <v>3864</v>
      </c>
      <c r="C198" s="696" t="s">
        <v>3896</v>
      </c>
      <c r="D198" s="696" t="s">
        <v>4016</v>
      </c>
      <c r="E198" s="696" t="s">
        <v>4015</v>
      </c>
      <c r="F198" s="711">
        <v>2132</v>
      </c>
      <c r="G198" s="711">
        <v>1974232</v>
      </c>
      <c r="H198" s="711">
        <v>1</v>
      </c>
      <c r="I198" s="711">
        <v>926</v>
      </c>
      <c r="J198" s="711">
        <v>1868</v>
      </c>
      <c r="K198" s="711">
        <v>1735372</v>
      </c>
      <c r="L198" s="711">
        <v>0.87901118004368284</v>
      </c>
      <c r="M198" s="711">
        <v>929</v>
      </c>
      <c r="N198" s="711">
        <v>2158</v>
      </c>
      <c r="O198" s="711">
        <v>2006842</v>
      </c>
      <c r="P198" s="701">
        <v>1.0165178155353576</v>
      </c>
      <c r="Q198" s="712">
        <v>929.95458758109362</v>
      </c>
    </row>
    <row r="199" spans="1:17" ht="14.4" customHeight="1" x14ac:dyDescent="0.3">
      <c r="A199" s="695" t="s">
        <v>4050</v>
      </c>
      <c r="B199" s="696" t="s">
        <v>3864</v>
      </c>
      <c r="C199" s="696" t="s">
        <v>3896</v>
      </c>
      <c r="D199" s="696" t="s">
        <v>3945</v>
      </c>
      <c r="E199" s="696" t="s">
        <v>3946</v>
      </c>
      <c r="F199" s="711">
        <v>16</v>
      </c>
      <c r="G199" s="711">
        <v>1776</v>
      </c>
      <c r="H199" s="711">
        <v>1</v>
      </c>
      <c r="I199" s="711">
        <v>111</v>
      </c>
      <c r="J199" s="711">
        <v>16</v>
      </c>
      <c r="K199" s="711">
        <v>1792</v>
      </c>
      <c r="L199" s="711">
        <v>1.0090090090090089</v>
      </c>
      <c r="M199" s="711">
        <v>112</v>
      </c>
      <c r="N199" s="711"/>
      <c r="O199" s="711"/>
      <c r="P199" s="701"/>
      <c r="Q199" s="712"/>
    </row>
    <row r="200" spans="1:17" ht="14.4" customHeight="1" x14ac:dyDescent="0.3">
      <c r="A200" s="695" t="s">
        <v>4050</v>
      </c>
      <c r="B200" s="696" t="s">
        <v>3864</v>
      </c>
      <c r="C200" s="696" t="s">
        <v>3896</v>
      </c>
      <c r="D200" s="696" t="s">
        <v>4017</v>
      </c>
      <c r="E200" s="696" t="s">
        <v>4015</v>
      </c>
      <c r="F200" s="711">
        <v>108</v>
      </c>
      <c r="G200" s="711">
        <v>79164</v>
      </c>
      <c r="H200" s="711">
        <v>1</v>
      </c>
      <c r="I200" s="711">
        <v>733</v>
      </c>
      <c r="J200" s="711">
        <v>91</v>
      </c>
      <c r="K200" s="711">
        <v>66794</v>
      </c>
      <c r="L200" s="711">
        <v>0.84374210499722091</v>
      </c>
      <c r="M200" s="711">
        <v>734</v>
      </c>
      <c r="N200" s="711">
        <v>93</v>
      </c>
      <c r="O200" s="711">
        <v>68366</v>
      </c>
      <c r="P200" s="701">
        <v>0.86359961598706481</v>
      </c>
      <c r="Q200" s="712">
        <v>735.11827956989248</v>
      </c>
    </row>
    <row r="201" spans="1:17" ht="14.4" customHeight="1" x14ac:dyDescent="0.3">
      <c r="A201" s="695" t="s">
        <v>4050</v>
      </c>
      <c r="B201" s="696" t="s">
        <v>3864</v>
      </c>
      <c r="C201" s="696" t="s">
        <v>3896</v>
      </c>
      <c r="D201" s="696" t="s">
        <v>4025</v>
      </c>
      <c r="E201" s="696" t="s">
        <v>4026</v>
      </c>
      <c r="F201" s="711">
        <v>1</v>
      </c>
      <c r="G201" s="711">
        <v>58</v>
      </c>
      <c r="H201" s="711">
        <v>1</v>
      </c>
      <c r="I201" s="711">
        <v>58</v>
      </c>
      <c r="J201" s="711"/>
      <c r="K201" s="711"/>
      <c r="L201" s="711"/>
      <c r="M201" s="711"/>
      <c r="N201" s="711"/>
      <c r="O201" s="711"/>
      <c r="P201" s="701"/>
      <c r="Q201" s="712"/>
    </row>
    <row r="202" spans="1:17" ht="14.4" customHeight="1" x14ac:dyDescent="0.3">
      <c r="A202" s="695" t="s">
        <v>4050</v>
      </c>
      <c r="B202" s="696" t="s">
        <v>3864</v>
      </c>
      <c r="C202" s="696" t="s">
        <v>3896</v>
      </c>
      <c r="D202" s="696" t="s">
        <v>4018</v>
      </c>
      <c r="E202" s="696" t="s">
        <v>4019</v>
      </c>
      <c r="F202" s="711">
        <v>217</v>
      </c>
      <c r="G202" s="711">
        <v>113491</v>
      </c>
      <c r="H202" s="711">
        <v>1</v>
      </c>
      <c r="I202" s="711">
        <v>523</v>
      </c>
      <c r="J202" s="711">
        <v>185</v>
      </c>
      <c r="K202" s="711">
        <v>96940</v>
      </c>
      <c r="L202" s="711">
        <v>0.85416464741697584</v>
      </c>
      <c r="M202" s="711">
        <v>524</v>
      </c>
      <c r="N202" s="711">
        <v>178</v>
      </c>
      <c r="O202" s="711">
        <v>93326</v>
      </c>
      <c r="P202" s="701">
        <v>0.82232071265562912</v>
      </c>
      <c r="Q202" s="712">
        <v>524.30337078651689</v>
      </c>
    </row>
    <row r="203" spans="1:17" ht="14.4" customHeight="1" x14ac:dyDescent="0.3">
      <c r="A203" s="695" t="s">
        <v>4050</v>
      </c>
      <c r="B203" s="696" t="s">
        <v>3864</v>
      </c>
      <c r="C203" s="696" t="s">
        <v>3896</v>
      </c>
      <c r="D203" s="696" t="s">
        <v>3953</v>
      </c>
      <c r="E203" s="696" t="s">
        <v>3954</v>
      </c>
      <c r="F203" s="711">
        <v>1</v>
      </c>
      <c r="G203" s="711">
        <v>295</v>
      </c>
      <c r="H203" s="711">
        <v>1</v>
      </c>
      <c r="I203" s="711">
        <v>295</v>
      </c>
      <c r="J203" s="711">
        <v>6</v>
      </c>
      <c r="K203" s="711">
        <v>1776</v>
      </c>
      <c r="L203" s="711">
        <v>6.0203389830508476</v>
      </c>
      <c r="M203" s="711">
        <v>296</v>
      </c>
      <c r="N203" s="711">
        <v>1</v>
      </c>
      <c r="O203" s="711">
        <v>296</v>
      </c>
      <c r="P203" s="701">
        <v>1.0033898305084745</v>
      </c>
      <c r="Q203" s="712">
        <v>296</v>
      </c>
    </row>
    <row r="204" spans="1:17" ht="14.4" customHeight="1" x14ac:dyDescent="0.3">
      <c r="A204" s="695" t="s">
        <v>4050</v>
      </c>
      <c r="B204" s="696" t="s">
        <v>3864</v>
      </c>
      <c r="C204" s="696" t="s">
        <v>3896</v>
      </c>
      <c r="D204" s="696" t="s">
        <v>4020</v>
      </c>
      <c r="E204" s="696" t="s">
        <v>3928</v>
      </c>
      <c r="F204" s="711">
        <v>28</v>
      </c>
      <c r="G204" s="711">
        <v>4816</v>
      </c>
      <c r="H204" s="711">
        <v>1</v>
      </c>
      <c r="I204" s="711">
        <v>172</v>
      </c>
      <c r="J204" s="711">
        <v>21</v>
      </c>
      <c r="K204" s="711">
        <v>3612</v>
      </c>
      <c r="L204" s="711">
        <v>0.75</v>
      </c>
      <c r="M204" s="711">
        <v>172</v>
      </c>
      <c r="N204" s="711">
        <v>16</v>
      </c>
      <c r="O204" s="711">
        <v>2772</v>
      </c>
      <c r="P204" s="701">
        <v>0.57558139534883723</v>
      </c>
      <c r="Q204" s="712">
        <v>173.25</v>
      </c>
    </row>
    <row r="205" spans="1:17" ht="14.4" customHeight="1" x14ac:dyDescent="0.3">
      <c r="A205" s="695" t="s">
        <v>4050</v>
      </c>
      <c r="B205" s="696" t="s">
        <v>3864</v>
      </c>
      <c r="C205" s="696" t="s">
        <v>3896</v>
      </c>
      <c r="D205" s="696" t="s">
        <v>3957</v>
      </c>
      <c r="E205" s="696" t="s">
        <v>3954</v>
      </c>
      <c r="F205" s="711">
        <v>8</v>
      </c>
      <c r="G205" s="711">
        <v>2896</v>
      </c>
      <c r="H205" s="711">
        <v>1</v>
      </c>
      <c r="I205" s="711">
        <v>362</v>
      </c>
      <c r="J205" s="711">
        <v>3</v>
      </c>
      <c r="K205" s="711">
        <v>1095</v>
      </c>
      <c r="L205" s="711">
        <v>0.37810773480662985</v>
      </c>
      <c r="M205" s="711">
        <v>365</v>
      </c>
      <c r="N205" s="711">
        <v>3</v>
      </c>
      <c r="O205" s="711">
        <v>1095</v>
      </c>
      <c r="P205" s="701">
        <v>0.37810773480662985</v>
      </c>
      <c r="Q205" s="712">
        <v>365</v>
      </c>
    </row>
    <row r="206" spans="1:17" ht="14.4" customHeight="1" x14ac:dyDescent="0.3">
      <c r="A206" s="695" t="s">
        <v>4050</v>
      </c>
      <c r="B206" s="696" t="s">
        <v>3864</v>
      </c>
      <c r="C206" s="696" t="s">
        <v>3896</v>
      </c>
      <c r="D206" s="696" t="s">
        <v>3960</v>
      </c>
      <c r="E206" s="696" t="s">
        <v>3961</v>
      </c>
      <c r="F206" s="711">
        <v>3</v>
      </c>
      <c r="G206" s="711">
        <v>1896</v>
      </c>
      <c r="H206" s="711">
        <v>1</v>
      </c>
      <c r="I206" s="711">
        <v>632</v>
      </c>
      <c r="J206" s="711">
        <v>1</v>
      </c>
      <c r="K206" s="711">
        <v>635</v>
      </c>
      <c r="L206" s="711">
        <v>0.33491561181434598</v>
      </c>
      <c r="M206" s="711">
        <v>635</v>
      </c>
      <c r="N206" s="711"/>
      <c r="O206" s="711"/>
      <c r="P206" s="701"/>
      <c r="Q206" s="712"/>
    </row>
    <row r="207" spans="1:17" ht="14.4" customHeight="1" x14ac:dyDescent="0.3">
      <c r="A207" s="695" t="s">
        <v>4050</v>
      </c>
      <c r="B207" s="696" t="s">
        <v>3864</v>
      </c>
      <c r="C207" s="696" t="s">
        <v>3896</v>
      </c>
      <c r="D207" s="696" t="s">
        <v>3964</v>
      </c>
      <c r="E207" s="696" t="s">
        <v>3965</v>
      </c>
      <c r="F207" s="711"/>
      <c r="G207" s="711"/>
      <c r="H207" s="711"/>
      <c r="I207" s="711"/>
      <c r="J207" s="711">
        <v>1</v>
      </c>
      <c r="K207" s="711">
        <v>269</v>
      </c>
      <c r="L207" s="711"/>
      <c r="M207" s="711">
        <v>269</v>
      </c>
      <c r="N207" s="711"/>
      <c r="O207" s="711"/>
      <c r="P207" s="701"/>
      <c r="Q207" s="712"/>
    </row>
    <row r="208" spans="1:17" ht="14.4" customHeight="1" x14ac:dyDescent="0.3">
      <c r="A208" s="695" t="s">
        <v>4050</v>
      </c>
      <c r="B208" s="696" t="s">
        <v>3864</v>
      </c>
      <c r="C208" s="696" t="s">
        <v>3896</v>
      </c>
      <c r="D208" s="696" t="s">
        <v>4037</v>
      </c>
      <c r="E208" s="696" t="s">
        <v>4038</v>
      </c>
      <c r="F208" s="711">
        <v>28</v>
      </c>
      <c r="G208" s="711">
        <v>2800</v>
      </c>
      <c r="H208" s="711">
        <v>1</v>
      </c>
      <c r="I208" s="711">
        <v>100</v>
      </c>
      <c r="J208" s="711">
        <v>25</v>
      </c>
      <c r="K208" s="711">
        <v>2500</v>
      </c>
      <c r="L208" s="711">
        <v>0.8928571428571429</v>
      </c>
      <c r="M208" s="711">
        <v>100</v>
      </c>
      <c r="N208" s="711">
        <v>36</v>
      </c>
      <c r="O208" s="711">
        <v>3600</v>
      </c>
      <c r="P208" s="701">
        <v>1.2857142857142858</v>
      </c>
      <c r="Q208" s="712">
        <v>100</v>
      </c>
    </row>
    <row r="209" spans="1:17" ht="14.4" customHeight="1" x14ac:dyDescent="0.3">
      <c r="A209" s="695" t="s">
        <v>4050</v>
      </c>
      <c r="B209" s="696" t="s">
        <v>3864</v>
      </c>
      <c r="C209" s="696" t="s">
        <v>3896</v>
      </c>
      <c r="D209" s="696" t="s">
        <v>4021</v>
      </c>
      <c r="E209" s="696" t="s">
        <v>4015</v>
      </c>
      <c r="F209" s="711">
        <v>131</v>
      </c>
      <c r="G209" s="711">
        <v>132179</v>
      </c>
      <c r="H209" s="711">
        <v>1</v>
      </c>
      <c r="I209" s="711">
        <v>1009</v>
      </c>
      <c r="J209" s="711">
        <v>145</v>
      </c>
      <c r="K209" s="711">
        <v>146740</v>
      </c>
      <c r="L209" s="711">
        <v>1.1101612207688059</v>
      </c>
      <c r="M209" s="711">
        <v>1012</v>
      </c>
      <c r="N209" s="711">
        <v>159</v>
      </c>
      <c r="O209" s="711">
        <v>160964</v>
      </c>
      <c r="P209" s="701">
        <v>1.2177728686099909</v>
      </c>
      <c r="Q209" s="712">
        <v>1012.3522012578617</v>
      </c>
    </row>
    <row r="210" spans="1:17" ht="14.4" customHeight="1" x14ac:dyDescent="0.3">
      <c r="A210" s="695" t="s">
        <v>4050</v>
      </c>
      <c r="B210" s="696" t="s">
        <v>3864</v>
      </c>
      <c r="C210" s="696" t="s">
        <v>3896</v>
      </c>
      <c r="D210" s="696" t="s">
        <v>3968</v>
      </c>
      <c r="E210" s="696" t="s">
        <v>3924</v>
      </c>
      <c r="F210" s="711"/>
      <c r="G210" s="711"/>
      <c r="H210" s="711"/>
      <c r="I210" s="711"/>
      <c r="J210" s="711"/>
      <c r="K210" s="711"/>
      <c r="L210" s="711"/>
      <c r="M210" s="711"/>
      <c r="N210" s="711">
        <v>1</v>
      </c>
      <c r="O210" s="711">
        <v>335</v>
      </c>
      <c r="P210" s="701"/>
      <c r="Q210" s="712">
        <v>335</v>
      </c>
    </row>
    <row r="211" spans="1:17" ht="14.4" customHeight="1" x14ac:dyDescent="0.3">
      <c r="A211" s="695" t="s">
        <v>4050</v>
      </c>
      <c r="B211" s="696" t="s">
        <v>3864</v>
      </c>
      <c r="C211" s="696" t="s">
        <v>3896</v>
      </c>
      <c r="D211" s="696" t="s">
        <v>3969</v>
      </c>
      <c r="E211" s="696" t="s">
        <v>3926</v>
      </c>
      <c r="F211" s="711"/>
      <c r="G211" s="711"/>
      <c r="H211" s="711"/>
      <c r="I211" s="711"/>
      <c r="J211" s="711">
        <v>1</v>
      </c>
      <c r="K211" s="711">
        <v>362</v>
      </c>
      <c r="L211" s="711"/>
      <c r="M211" s="711">
        <v>362</v>
      </c>
      <c r="N211" s="711"/>
      <c r="O211" s="711"/>
      <c r="P211" s="701"/>
      <c r="Q211" s="712"/>
    </row>
    <row r="212" spans="1:17" ht="14.4" customHeight="1" x14ac:dyDescent="0.3">
      <c r="A212" s="695" t="s">
        <v>4050</v>
      </c>
      <c r="B212" s="696" t="s">
        <v>3864</v>
      </c>
      <c r="C212" s="696" t="s">
        <v>3896</v>
      </c>
      <c r="D212" s="696" t="s">
        <v>4029</v>
      </c>
      <c r="E212" s="696" t="s">
        <v>4015</v>
      </c>
      <c r="F212" s="711">
        <v>47</v>
      </c>
      <c r="G212" s="711">
        <v>40373</v>
      </c>
      <c r="H212" s="711">
        <v>1</v>
      </c>
      <c r="I212" s="711">
        <v>859</v>
      </c>
      <c r="J212" s="711">
        <v>22</v>
      </c>
      <c r="K212" s="711">
        <v>18920</v>
      </c>
      <c r="L212" s="711">
        <v>0.46863002501671908</v>
      </c>
      <c r="M212" s="711">
        <v>860</v>
      </c>
      <c r="N212" s="711">
        <v>51</v>
      </c>
      <c r="O212" s="711">
        <v>43906</v>
      </c>
      <c r="P212" s="701">
        <v>1.0875089787729424</v>
      </c>
      <c r="Q212" s="712">
        <v>860.9019607843137</v>
      </c>
    </row>
    <row r="213" spans="1:17" ht="14.4" customHeight="1" x14ac:dyDescent="0.3">
      <c r="A213" s="695" t="s">
        <v>4050</v>
      </c>
      <c r="B213" s="696" t="s">
        <v>3864</v>
      </c>
      <c r="C213" s="696" t="s">
        <v>3896</v>
      </c>
      <c r="D213" s="696" t="s">
        <v>4039</v>
      </c>
      <c r="E213" s="696" t="s">
        <v>3971</v>
      </c>
      <c r="F213" s="711">
        <v>7</v>
      </c>
      <c r="G213" s="711">
        <v>5586</v>
      </c>
      <c r="H213" s="711">
        <v>1</v>
      </c>
      <c r="I213" s="711">
        <v>798</v>
      </c>
      <c r="J213" s="711"/>
      <c r="K213" s="711"/>
      <c r="L213" s="711"/>
      <c r="M213" s="711"/>
      <c r="N213" s="711"/>
      <c r="O213" s="711"/>
      <c r="P213" s="701"/>
      <c r="Q213" s="712"/>
    </row>
    <row r="214" spans="1:17" ht="14.4" customHeight="1" x14ac:dyDescent="0.3">
      <c r="A214" s="695" t="s">
        <v>4050</v>
      </c>
      <c r="B214" s="696" t="s">
        <v>3864</v>
      </c>
      <c r="C214" s="696" t="s">
        <v>3896</v>
      </c>
      <c r="D214" s="696" t="s">
        <v>4040</v>
      </c>
      <c r="E214" s="696" t="s">
        <v>3971</v>
      </c>
      <c r="F214" s="711"/>
      <c r="G214" s="711"/>
      <c r="H214" s="711"/>
      <c r="I214" s="711"/>
      <c r="J214" s="711"/>
      <c r="K214" s="711"/>
      <c r="L214" s="711"/>
      <c r="M214" s="711"/>
      <c r="N214" s="711">
        <v>3</v>
      </c>
      <c r="O214" s="711">
        <v>1767</v>
      </c>
      <c r="P214" s="701"/>
      <c r="Q214" s="712">
        <v>589</v>
      </c>
    </row>
    <row r="215" spans="1:17" ht="14.4" customHeight="1" x14ac:dyDescent="0.3">
      <c r="A215" s="695" t="s">
        <v>4050</v>
      </c>
      <c r="B215" s="696" t="s">
        <v>3864</v>
      </c>
      <c r="C215" s="696" t="s">
        <v>3896</v>
      </c>
      <c r="D215" s="696" t="s">
        <v>4041</v>
      </c>
      <c r="E215" s="696" t="s">
        <v>4015</v>
      </c>
      <c r="F215" s="711">
        <v>6</v>
      </c>
      <c r="G215" s="711">
        <v>5652</v>
      </c>
      <c r="H215" s="711">
        <v>1</v>
      </c>
      <c r="I215" s="711">
        <v>942</v>
      </c>
      <c r="J215" s="711"/>
      <c r="K215" s="711"/>
      <c r="L215" s="711"/>
      <c r="M215" s="711"/>
      <c r="N215" s="711"/>
      <c r="O215" s="711"/>
      <c r="P215" s="701"/>
      <c r="Q215" s="712"/>
    </row>
    <row r="216" spans="1:17" ht="14.4" customHeight="1" x14ac:dyDescent="0.3">
      <c r="A216" s="695" t="s">
        <v>4050</v>
      </c>
      <c r="B216" s="696" t="s">
        <v>3864</v>
      </c>
      <c r="C216" s="696" t="s">
        <v>3896</v>
      </c>
      <c r="D216" s="696" t="s">
        <v>4027</v>
      </c>
      <c r="E216" s="696" t="s">
        <v>4023</v>
      </c>
      <c r="F216" s="711">
        <v>2</v>
      </c>
      <c r="G216" s="711">
        <v>1208</v>
      </c>
      <c r="H216" s="711">
        <v>1</v>
      </c>
      <c r="I216" s="711">
        <v>604</v>
      </c>
      <c r="J216" s="711"/>
      <c r="K216" s="711"/>
      <c r="L216" s="711"/>
      <c r="M216" s="711"/>
      <c r="N216" s="711"/>
      <c r="O216" s="711"/>
      <c r="P216" s="701"/>
      <c r="Q216" s="712"/>
    </row>
    <row r="217" spans="1:17" ht="14.4" customHeight="1" x14ac:dyDescent="0.3">
      <c r="A217" s="695" t="s">
        <v>4050</v>
      </c>
      <c r="B217" s="696" t="s">
        <v>3864</v>
      </c>
      <c r="C217" s="696" t="s">
        <v>3896</v>
      </c>
      <c r="D217" s="696" t="s">
        <v>4022</v>
      </c>
      <c r="E217" s="696" t="s">
        <v>4023</v>
      </c>
      <c r="F217" s="711">
        <v>2</v>
      </c>
      <c r="G217" s="711">
        <v>1036</v>
      </c>
      <c r="H217" s="711">
        <v>1</v>
      </c>
      <c r="I217" s="711">
        <v>518</v>
      </c>
      <c r="J217" s="711"/>
      <c r="K217" s="711"/>
      <c r="L217" s="711"/>
      <c r="M217" s="711"/>
      <c r="N217" s="711"/>
      <c r="O217" s="711"/>
      <c r="P217" s="701"/>
      <c r="Q217" s="712"/>
    </row>
    <row r="218" spans="1:17" ht="14.4" customHeight="1" x14ac:dyDescent="0.3">
      <c r="A218" s="695" t="s">
        <v>4050</v>
      </c>
      <c r="B218" s="696" t="s">
        <v>3864</v>
      </c>
      <c r="C218" s="696" t="s">
        <v>3896</v>
      </c>
      <c r="D218" s="696" t="s">
        <v>4047</v>
      </c>
      <c r="E218" s="696" t="s">
        <v>4048</v>
      </c>
      <c r="F218" s="711">
        <v>1</v>
      </c>
      <c r="G218" s="711">
        <v>1364</v>
      </c>
      <c r="H218" s="711">
        <v>1</v>
      </c>
      <c r="I218" s="711">
        <v>1364</v>
      </c>
      <c r="J218" s="711"/>
      <c r="K218" s="711"/>
      <c r="L218" s="711"/>
      <c r="M218" s="711"/>
      <c r="N218" s="711"/>
      <c r="O218" s="711"/>
      <c r="P218" s="701"/>
      <c r="Q218" s="712"/>
    </row>
    <row r="219" spans="1:17" ht="14.4" customHeight="1" x14ac:dyDescent="0.3">
      <c r="A219" s="695" t="s">
        <v>544</v>
      </c>
      <c r="B219" s="696" t="s">
        <v>4051</v>
      </c>
      <c r="C219" s="696" t="s">
        <v>3896</v>
      </c>
      <c r="D219" s="696" t="s">
        <v>4052</v>
      </c>
      <c r="E219" s="696" t="s">
        <v>4053</v>
      </c>
      <c r="F219" s="711"/>
      <c r="G219" s="711"/>
      <c r="H219" s="711"/>
      <c r="I219" s="711"/>
      <c r="J219" s="711"/>
      <c r="K219" s="711"/>
      <c r="L219" s="711"/>
      <c r="M219" s="711"/>
      <c r="N219" s="711">
        <v>1</v>
      </c>
      <c r="O219" s="711">
        <v>1592</v>
      </c>
      <c r="P219" s="701"/>
      <c r="Q219" s="712">
        <v>1592</v>
      </c>
    </row>
    <row r="220" spans="1:17" ht="14.4" customHeight="1" x14ac:dyDescent="0.3">
      <c r="A220" s="695" t="s">
        <v>544</v>
      </c>
      <c r="B220" s="696" t="s">
        <v>4051</v>
      </c>
      <c r="C220" s="696" t="s">
        <v>3896</v>
      </c>
      <c r="D220" s="696" t="s">
        <v>4054</v>
      </c>
      <c r="E220" s="696" t="s">
        <v>4055</v>
      </c>
      <c r="F220" s="711">
        <v>2</v>
      </c>
      <c r="G220" s="711">
        <v>5342</v>
      </c>
      <c r="H220" s="711">
        <v>1</v>
      </c>
      <c r="I220" s="711">
        <v>2671</v>
      </c>
      <c r="J220" s="711">
        <v>1</v>
      </c>
      <c r="K220" s="711">
        <v>2678</v>
      </c>
      <c r="L220" s="711">
        <v>0.50131037064769746</v>
      </c>
      <c r="M220" s="711">
        <v>2678</v>
      </c>
      <c r="N220" s="711">
        <v>1</v>
      </c>
      <c r="O220" s="711">
        <v>2678</v>
      </c>
      <c r="P220" s="701">
        <v>0.50131037064769746</v>
      </c>
      <c r="Q220" s="712">
        <v>2678</v>
      </c>
    </row>
    <row r="221" spans="1:17" ht="14.4" customHeight="1" x14ac:dyDescent="0.3">
      <c r="A221" s="695" t="s">
        <v>544</v>
      </c>
      <c r="B221" s="696" t="s">
        <v>4051</v>
      </c>
      <c r="C221" s="696" t="s">
        <v>3896</v>
      </c>
      <c r="D221" s="696" t="s">
        <v>4056</v>
      </c>
      <c r="E221" s="696" t="s">
        <v>4057</v>
      </c>
      <c r="F221" s="711"/>
      <c r="G221" s="711"/>
      <c r="H221" s="711"/>
      <c r="I221" s="711"/>
      <c r="J221" s="711">
        <v>1</v>
      </c>
      <c r="K221" s="711">
        <v>5940</v>
      </c>
      <c r="L221" s="711"/>
      <c r="M221" s="711">
        <v>5940</v>
      </c>
      <c r="N221" s="711">
        <v>1</v>
      </c>
      <c r="O221" s="711">
        <v>5940</v>
      </c>
      <c r="P221" s="701"/>
      <c r="Q221" s="712">
        <v>5940</v>
      </c>
    </row>
    <row r="222" spans="1:17" ht="14.4" customHeight="1" x14ac:dyDescent="0.3">
      <c r="A222" s="695" t="s">
        <v>544</v>
      </c>
      <c r="B222" s="696" t="s">
        <v>4051</v>
      </c>
      <c r="C222" s="696" t="s">
        <v>3896</v>
      </c>
      <c r="D222" s="696" t="s">
        <v>4058</v>
      </c>
      <c r="E222" s="696" t="s">
        <v>4059</v>
      </c>
      <c r="F222" s="711">
        <v>2</v>
      </c>
      <c r="G222" s="711">
        <v>4092</v>
      </c>
      <c r="H222" s="711">
        <v>1</v>
      </c>
      <c r="I222" s="711">
        <v>2046</v>
      </c>
      <c r="J222" s="711">
        <v>3</v>
      </c>
      <c r="K222" s="711">
        <v>6159</v>
      </c>
      <c r="L222" s="711">
        <v>1.5051319648093842</v>
      </c>
      <c r="M222" s="711">
        <v>2053</v>
      </c>
      <c r="N222" s="711"/>
      <c r="O222" s="711"/>
      <c r="P222" s="701"/>
      <c r="Q222" s="712"/>
    </row>
    <row r="223" spans="1:17" ht="14.4" customHeight="1" x14ac:dyDescent="0.3">
      <c r="A223" s="695" t="s">
        <v>544</v>
      </c>
      <c r="B223" s="696" t="s">
        <v>4051</v>
      </c>
      <c r="C223" s="696" t="s">
        <v>3896</v>
      </c>
      <c r="D223" s="696" t="s">
        <v>4060</v>
      </c>
      <c r="E223" s="696" t="s">
        <v>4061</v>
      </c>
      <c r="F223" s="711"/>
      <c r="G223" s="711"/>
      <c r="H223" s="711"/>
      <c r="I223" s="711"/>
      <c r="J223" s="711">
        <v>1</v>
      </c>
      <c r="K223" s="711">
        <v>90</v>
      </c>
      <c r="L223" s="711"/>
      <c r="M223" s="711">
        <v>90</v>
      </c>
      <c r="N223" s="711"/>
      <c r="O223" s="711"/>
      <c r="P223" s="701"/>
      <c r="Q223" s="712"/>
    </row>
    <row r="224" spans="1:17" ht="14.4" customHeight="1" x14ac:dyDescent="0.3">
      <c r="A224" s="695" t="s">
        <v>544</v>
      </c>
      <c r="B224" s="696" t="s">
        <v>4051</v>
      </c>
      <c r="C224" s="696" t="s">
        <v>3896</v>
      </c>
      <c r="D224" s="696" t="s">
        <v>4062</v>
      </c>
      <c r="E224" s="696" t="s">
        <v>4063</v>
      </c>
      <c r="F224" s="711"/>
      <c r="G224" s="711"/>
      <c r="H224" s="711"/>
      <c r="I224" s="711"/>
      <c r="J224" s="711"/>
      <c r="K224" s="711"/>
      <c r="L224" s="711"/>
      <c r="M224" s="711"/>
      <c r="N224" s="711">
        <v>1</v>
      </c>
      <c r="O224" s="711">
        <v>4891</v>
      </c>
      <c r="P224" s="701"/>
      <c r="Q224" s="712">
        <v>4891</v>
      </c>
    </row>
    <row r="225" spans="1:17" ht="14.4" customHeight="1" x14ac:dyDescent="0.3">
      <c r="A225" s="695" t="s">
        <v>544</v>
      </c>
      <c r="B225" s="696" t="s">
        <v>4051</v>
      </c>
      <c r="C225" s="696" t="s">
        <v>3896</v>
      </c>
      <c r="D225" s="696" t="s">
        <v>4064</v>
      </c>
      <c r="E225" s="696" t="s">
        <v>4065</v>
      </c>
      <c r="F225" s="711">
        <v>2</v>
      </c>
      <c r="G225" s="711">
        <v>1600</v>
      </c>
      <c r="H225" s="711">
        <v>1</v>
      </c>
      <c r="I225" s="711">
        <v>800</v>
      </c>
      <c r="J225" s="711">
        <v>2</v>
      </c>
      <c r="K225" s="711">
        <v>1612</v>
      </c>
      <c r="L225" s="711">
        <v>1.0075000000000001</v>
      </c>
      <c r="M225" s="711">
        <v>806</v>
      </c>
      <c r="N225" s="711">
        <v>1</v>
      </c>
      <c r="O225" s="711">
        <v>815</v>
      </c>
      <c r="P225" s="701">
        <v>0.50937500000000002</v>
      </c>
      <c r="Q225" s="712">
        <v>815</v>
      </c>
    </row>
    <row r="226" spans="1:17" ht="14.4" customHeight="1" x14ac:dyDescent="0.3">
      <c r="A226" s="695" t="s">
        <v>544</v>
      </c>
      <c r="B226" s="696" t="s">
        <v>4051</v>
      </c>
      <c r="C226" s="696" t="s">
        <v>3896</v>
      </c>
      <c r="D226" s="696" t="s">
        <v>4066</v>
      </c>
      <c r="E226" s="696" t="s">
        <v>4067</v>
      </c>
      <c r="F226" s="711"/>
      <c r="G226" s="711"/>
      <c r="H226" s="711"/>
      <c r="I226" s="711"/>
      <c r="J226" s="711">
        <v>1</v>
      </c>
      <c r="K226" s="711">
        <v>0</v>
      </c>
      <c r="L226" s="711"/>
      <c r="M226" s="711">
        <v>0</v>
      </c>
      <c r="N226" s="711"/>
      <c r="O226" s="711"/>
      <c r="P226" s="701"/>
      <c r="Q226" s="712"/>
    </row>
    <row r="227" spans="1:17" ht="14.4" customHeight="1" x14ac:dyDescent="0.3">
      <c r="A227" s="695" t="s">
        <v>544</v>
      </c>
      <c r="B227" s="696" t="s">
        <v>4051</v>
      </c>
      <c r="C227" s="696" t="s">
        <v>3896</v>
      </c>
      <c r="D227" s="696" t="s">
        <v>4068</v>
      </c>
      <c r="E227" s="696" t="s">
        <v>4069</v>
      </c>
      <c r="F227" s="711"/>
      <c r="G227" s="711"/>
      <c r="H227" s="711"/>
      <c r="I227" s="711"/>
      <c r="J227" s="711">
        <v>3</v>
      </c>
      <c r="K227" s="711">
        <v>0</v>
      </c>
      <c r="L227" s="711"/>
      <c r="M227" s="711">
        <v>0</v>
      </c>
      <c r="N227" s="711">
        <v>6</v>
      </c>
      <c r="O227" s="711">
        <v>0</v>
      </c>
      <c r="P227" s="701"/>
      <c r="Q227" s="712">
        <v>0</v>
      </c>
    </row>
    <row r="228" spans="1:17" ht="14.4" customHeight="1" x14ac:dyDescent="0.3">
      <c r="A228" s="695" t="s">
        <v>544</v>
      </c>
      <c r="B228" s="696" t="s">
        <v>4051</v>
      </c>
      <c r="C228" s="696" t="s">
        <v>3896</v>
      </c>
      <c r="D228" s="696" t="s">
        <v>4070</v>
      </c>
      <c r="E228" s="696" t="s">
        <v>4071</v>
      </c>
      <c r="F228" s="711"/>
      <c r="G228" s="711"/>
      <c r="H228" s="711"/>
      <c r="I228" s="711"/>
      <c r="J228" s="711">
        <v>1</v>
      </c>
      <c r="K228" s="711">
        <v>0</v>
      </c>
      <c r="L228" s="711"/>
      <c r="M228" s="711">
        <v>0</v>
      </c>
      <c r="N228" s="711">
        <v>1</v>
      </c>
      <c r="O228" s="711">
        <v>0</v>
      </c>
      <c r="P228" s="701"/>
      <c r="Q228" s="712">
        <v>0</v>
      </c>
    </row>
    <row r="229" spans="1:17" ht="14.4" customHeight="1" x14ac:dyDescent="0.3">
      <c r="A229" s="695" t="s">
        <v>544</v>
      </c>
      <c r="B229" s="696" t="s">
        <v>4051</v>
      </c>
      <c r="C229" s="696" t="s">
        <v>3896</v>
      </c>
      <c r="D229" s="696" t="s">
        <v>4072</v>
      </c>
      <c r="E229" s="696" t="s">
        <v>4073</v>
      </c>
      <c r="F229" s="711"/>
      <c r="G229" s="711"/>
      <c r="H229" s="711"/>
      <c r="I229" s="711"/>
      <c r="J229" s="711"/>
      <c r="K229" s="711"/>
      <c r="L229" s="711"/>
      <c r="M229" s="711"/>
      <c r="N229" s="711">
        <v>1</v>
      </c>
      <c r="O229" s="711">
        <v>0</v>
      </c>
      <c r="P229" s="701"/>
      <c r="Q229" s="712">
        <v>0</v>
      </c>
    </row>
    <row r="230" spans="1:17" ht="14.4" customHeight="1" x14ac:dyDescent="0.3">
      <c r="A230" s="695" t="s">
        <v>544</v>
      </c>
      <c r="B230" s="696" t="s">
        <v>4051</v>
      </c>
      <c r="C230" s="696" t="s">
        <v>3896</v>
      </c>
      <c r="D230" s="696" t="s">
        <v>4074</v>
      </c>
      <c r="E230" s="696" t="s">
        <v>4075</v>
      </c>
      <c r="F230" s="711"/>
      <c r="G230" s="711"/>
      <c r="H230" s="711"/>
      <c r="I230" s="711"/>
      <c r="J230" s="711"/>
      <c r="K230" s="711"/>
      <c r="L230" s="711"/>
      <c r="M230" s="711"/>
      <c r="N230" s="711">
        <v>1</v>
      </c>
      <c r="O230" s="711">
        <v>0</v>
      </c>
      <c r="P230" s="701"/>
      <c r="Q230" s="712">
        <v>0</v>
      </c>
    </row>
    <row r="231" spans="1:17" ht="14.4" customHeight="1" x14ac:dyDescent="0.3">
      <c r="A231" s="695" t="s">
        <v>544</v>
      </c>
      <c r="B231" s="696" t="s">
        <v>4051</v>
      </c>
      <c r="C231" s="696" t="s">
        <v>3896</v>
      </c>
      <c r="D231" s="696" t="s">
        <v>4076</v>
      </c>
      <c r="E231" s="696" t="s">
        <v>4077</v>
      </c>
      <c r="F231" s="711"/>
      <c r="G231" s="711"/>
      <c r="H231" s="711"/>
      <c r="I231" s="711"/>
      <c r="J231" s="711">
        <v>1</v>
      </c>
      <c r="K231" s="711">
        <v>0</v>
      </c>
      <c r="L231" s="711"/>
      <c r="M231" s="711">
        <v>0</v>
      </c>
      <c r="N231" s="711">
        <v>1</v>
      </c>
      <c r="O231" s="711">
        <v>0</v>
      </c>
      <c r="P231" s="701"/>
      <c r="Q231" s="712">
        <v>0</v>
      </c>
    </row>
    <row r="232" spans="1:17" ht="14.4" customHeight="1" x14ac:dyDescent="0.3">
      <c r="A232" s="695" t="s">
        <v>544</v>
      </c>
      <c r="B232" s="696" t="s">
        <v>4051</v>
      </c>
      <c r="C232" s="696" t="s">
        <v>3896</v>
      </c>
      <c r="D232" s="696" t="s">
        <v>4078</v>
      </c>
      <c r="E232" s="696" t="s">
        <v>4079</v>
      </c>
      <c r="F232" s="711"/>
      <c r="G232" s="711"/>
      <c r="H232" s="711"/>
      <c r="I232" s="711"/>
      <c r="J232" s="711"/>
      <c r="K232" s="711"/>
      <c r="L232" s="711"/>
      <c r="M232" s="711"/>
      <c r="N232" s="711">
        <v>1</v>
      </c>
      <c r="O232" s="711">
        <v>0</v>
      </c>
      <c r="P232" s="701"/>
      <c r="Q232" s="712">
        <v>0</v>
      </c>
    </row>
    <row r="233" spans="1:17" ht="14.4" customHeight="1" x14ac:dyDescent="0.3">
      <c r="A233" s="695" t="s">
        <v>544</v>
      </c>
      <c r="B233" s="696" t="s">
        <v>4051</v>
      </c>
      <c r="C233" s="696" t="s">
        <v>3896</v>
      </c>
      <c r="D233" s="696" t="s">
        <v>4080</v>
      </c>
      <c r="E233" s="696" t="s">
        <v>4081</v>
      </c>
      <c r="F233" s="711"/>
      <c r="G233" s="711"/>
      <c r="H233" s="711"/>
      <c r="I233" s="711"/>
      <c r="J233" s="711">
        <v>1</v>
      </c>
      <c r="K233" s="711">
        <v>0</v>
      </c>
      <c r="L233" s="711"/>
      <c r="M233" s="711">
        <v>0</v>
      </c>
      <c r="N233" s="711"/>
      <c r="O233" s="711"/>
      <c r="P233" s="701"/>
      <c r="Q233" s="712"/>
    </row>
    <row r="234" spans="1:17" ht="14.4" customHeight="1" x14ac:dyDescent="0.3">
      <c r="A234" s="695" t="s">
        <v>544</v>
      </c>
      <c r="B234" s="696" t="s">
        <v>4051</v>
      </c>
      <c r="C234" s="696" t="s">
        <v>3896</v>
      </c>
      <c r="D234" s="696" t="s">
        <v>4082</v>
      </c>
      <c r="E234" s="696" t="s">
        <v>4083</v>
      </c>
      <c r="F234" s="711"/>
      <c r="G234" s="711"/>
      <c r="H234" s="711"/>
      <c r="I234" s="711"/>
      <c r="J234" s="711"/>
      <c r="K234" s="711"/>
      <c r="L234" s="711"/>
      <c r="M234" s="711"/>
      <c r="N234" s="711">
        <v>1</v>
      </c>
      <c r="O234" s="711">
        <v>0</v>
      </c>
      <c r="P234" s="701"/>
      <c r="Q234" s="712">
        <v>0</v>
      </c>
    </row>
    <row r="235" spans="1:17" ht="14.4" customHeight="1" x14ac:dyDescent="0.3">
      <c r="A235" s="695" t="s">
        <v>544</v>
      </c>
      <c r="B235" s="696" t="s">
        <v>4051</v>
      </c>
      <c r="C235" s="696" t="s">
        <v>3896</v>
      </c>
      <c r="D235" s="696" t="s">
        <v>4084</v>
      </c>
      <c r="E235" s="696" t="s">
        <v>4085</v>
      </c>
      <c r="F235" s="711"/>
      <c r="G235" s="711"/>
      <c r="H235" s="711"/>
      <c r="I235" s="711"/>
      <c r="J235" s="711"/>
      <c r="K235" s="711"/>
      <c r="L235" s="711"/>
      <c r="M235" s="711"/>
      <c r="N235" s="711">
        <v>1</v>
      </c>
      <c r="O235" s="711">
        <v>0</v>
      </c>
      <c r="P235" s="701"/>
      <c r="Q235" s="712">
        <v>0</v>
      </c>
    </row>
    <row r="236" spans="1:17" ht="14.4" customHeight="1" x14ac:dyDescent="0.3">
      <c r="A236" s="695" t="s">
        <v>544</v>
      </c>
      <c r="B236" s="696" t="s">
        <v>4051</v>
      </c>
      <c r="C236" s="696" t="s">
        <v>3896</v>
      </c>
      <c r="D236" s="696" t="s">
        <v>4086</v>
      </c>
      <c r="E236" s="696" t="s">
        <v>4087</v>
      </c>
      <c r="F236" s="711"/>
      <c r="G236" s="711"/>
      <c r="H236" s="711"/>
      <c r="I236" s="711"/>
      <c r="J236" s="711">
        <v>1</v>
      </c>
      <c r="K236" s="711">
        <v>0</v>
      </c>
      <c r="L236" s="711"/>
      <c r="M236" s="711">
        <v>0</v>
      </c>
      <c r="N236" s="711"/>
      <c r="O236" s="711"/>
      <c r="P236" s="701"/>
      <c r="Q236" s="712"/>
    </row>
    <row r="237" spans="1:17" ht="14.4" customHeight="1" x14ac:dyDescent="0.3">
      <c r="A237" s="695" t="s">
        <v>544</v>
      </c>
      <c r="B237" s="696" t="s">
        <v>4051</v>
      </c>
      <c r="C237" s="696" t="s">
        <v>3896</v>
      </c>
      <c r="D237" s="696" t="s">
        <v>4088</v>
      </c>
      <c r="E237" s="696" t="s">
        <v>4089</v>
      </c>
      <c r="F237" s="711"/>
      <c r="G237" s="711"/>
      <c r="H237" s="711"/>
      <c r="I237" s="711"/>
      <c r="J237" s="711"/>
      <c r="K237" s="711"/>
      <c r="L237" s="711"/>
      <c r="M237" s="711"/>
      <c r="N237" s="711">
        <v>1</v>
      </c>
      <c r="O237" s="711">
        <v>0</v>
      </c>
      <c r="P237" s="701"/>
      <c r="Q237" s="712">
        <v>0</v>
      </c>
    </row>
    <row r="238" spans="1:17" ht="14.4" customHeight="1" x14ac:dyDescent="0.3">
      <c r="A238" s="695" t="s">
        <v>544</v>
      </c>
      <c r="B238" s="696" t="s">
        <v>4051</v>
      </c>
      <c r="C238" s="696" t="s">
        <v>3896</v>
      </c>
      <c r="D238" s="696" t="s">
        <v>4090</v>
      </c>
      <c r="E238" s="696" t="s">
        <v>4091</v>
      </c>
      <c r="F238" s="711"/>
      <c r="G238" s="711"/>
      <c r="H238" s="711"/>
      <c r="I238" s="711"/>
      <c r="J238" s="711">
        <v>1</v>
      </c>
      <c r="K238" s="711">
        <v>0</v>
      </c>
      <c r="L238" s="711"/>
      <c r="M238" s="711">
        <v>0</v>
      </c>
      <c r="N238" s="711"/>
      <c r="O238" s="711"/>
      <c r="P238" s="701"/>
      <c r="Q238" s="712"/>
    </row>
    <row r="239" spans="1:17" ht="14.4" customHeight="1" x14ac:dyDescent="0.3">
      <c r="A239" s="695" t="s">
        <v>544</v>
      </c>
      <c r="B239" s="696" t="s">
        <v>4051</v>
      </c>
      <c r="C239" s="696" t="s">
        <v>3896</v>
      </c>
      <c r="D239" s="696" t="s">
        <v>4092</v>
      </c>
      <c r="E239" s="696" t="s">
        <v>4093</v>
      </c>
      <c r="F239" s="711"/>
      <c r="G239" s="711"/>
      <c r="H239" s="711"/>
      <c r="I239" s="711"/>
      <c r="J239" s="711">
        <v>1</v>
      </c>
      <c r="K239" s="711">
        <v>0</v>
      </c>
      <c r="L239" s="711"/>
      <c r="M239" s="711">
        <v>0</v>
      </c>
      <c r="N239" s="711"/>
      <c r="O239" s="711"/>
      <c r="P239" s="701"/>
      <c r="Q239" s="712"/>
    </row>
    <row r="240" spans="1:17" ht="14.4" customHeight="1" x14ac:dyDescent="0.3">
      <c r="A240" s="695" t="s">
        <v>544</v>
      </c>
      <c r="B240" s="696" t="s">
        <v>4051</v>
      </c>
      <c r="C240" s="696" t="s">
        <v>3896</v>
      </c>
      <c r="D240" s="696" t="s">
        <v>4094</v>
      </c>
      <c r="E240" s="696" t="s">
        <v>4095</v>
      </c>
      <c r="F240" s="711"/>
      <c r="G240" s="711"/>
      <c r="H240" s="711"/>
      <c r="I240" s="711"/>
      <c r="J240" s="711"/>
      <c r="K240" s="711"/>
      <c r="L240" s="711"/>
      <c r="M240" s="711"/>
      <c r="N240" s="711">
        <v>1</v>
      </c>
      <c r="O240" s="711">
        <v>0</v>
      </c>
      <c r="P240" s="701"/>
      <c r="Q240" s="712">
        <v>0</v>
      </c>
    </row>
    <row r="241" spans="1:17" ht="14.4" customHeight="1" x14ac:dyDescent="0.3">
      <c r="A241" s="695" t="s">
        <v>544</v>
      </c>
      <c r="B241" s="696" t="s">
        <v>4051</v>
      </c>
      <c r="C241" s="696" t="s">
        <v>3896</v>
      </c>
      <c r="D241" s="696" t="s">
        <v>4096</v>
      </c>
      <c r="E241" s="696" t="s">
        <v>4097</v>
      </c>
      <c r="F241" s="711"/>
      <c r="G241" s="711"/>
      <c r="H241" s="711"/>
      <c r="I241" s="711"/>
      <c r="J241" s="711">
        <v>3</v>
      </c>
      <c r="K241" s="711">
        <v>0</v>
      </c>
      <c r="L241" s="711"/>
      <c r="M241" s="711">
        <v>0</v>
      </c>
      <c r="N241" s="711">
        <v>7</v>
      </c>
      <c r="O241" s="711">
        <v>0</v>
      </c>
      <c r="P241" s="701"/>
      <c r="Q241" s="712">
        <v>0</v>
      </c>
    </row>
    <row r="242" spans="1:17" ht="14.4" customHeight="1" x14ac:dyDescent="0.3">
      <c r="A242" s="695" t="s">
        <v>544</v>
      </c>
      <c r="B242" s="696" t="s">
        <v>4051</v>
      </c>
      <c r="C242" s="696" t="s">
        <v>3896</v>
      </c>
      <c r="D242" s="696" t="s">
        <v>4098</v>
      </c>
      <c r="E242" s="696" t="s">
        <v>4099</v>
      </c>
      <c r="F242" s="711">
        <v>1</v>
      </c>
      <c r="G242" s="711">
        <v>505</v>
      </c>
      <c r="H242" s="711">
        <v>1</v>
      </c>
      <c r="I242" s="711">
        <v>505</v>
      </c>
      <c r="J242" s="711"/>
      <c r="K242" s="711"/>
      <c r="L242" s="711"/>
      <c r="M242" s="711"/>
      <c r="N242" s="711"/>
      <c r="O242" s="711"/>
      <c r="P242" s="701"/>
      <c r="Q242" s="712"/>
    </row>
    <row r="243" spans="1:17" ht="14.4" customHeight="1" x14ac:dyDescent="0.3">
      <c r="A243" s="695" t="s">
        <v>544</v>
      </c>
      <c r="B243" s="696" t="s">
        <v>4051</v>
      </c>
      <c r="C243" s="696" t="s">
        <v>3896</v>
      </c>
      <c r="D243" s="696" t="s">
        <v>4100</v>
      </c>
      <c r="E243" s="696" t="s">
        <v>4101</v>
      </c>
      <c r="F243" s="711"/>
      <c r="G243" s="711"/>
      <c r="H243" s="711"/>
      <c r="I243" s="711"/>
      <c r="J243" s="711">
        <v>2</v>
      </c>
      <c r="K243" s="711">
        <v>1600</v>
      </c>
      <c r="L243" s="711"/>
      <c r="M243" s="711">
        <v>800</v>
      </c>
      <c r="N243" s="711">
        <v>1</v>
      </c>
      <c r="O243" s="711">
        <v>800</v>
      </c>
      <c r="P243" s="701"/>
      <c r="Q243" s="712">
        <v>800</v>
      </c>
    </row>
    <row r="244" spans="1:17" ht="14.4" customHeight="1" x14ac:dyDescent="0.3">
      <c r="A244" s="695" t="s">
        <v>544</v>
      </c>
      <c r="B244" s="696" t="s">
        <v>4051</v>
      </c>
      <c r="C244" s="696" t="s">
        <v>3896</v>
      </c>
      <c r="D244" s="696" t="s">
        <v>4102</v>
      </c>
      <c r="E244" s="696" t="s">
        <v>4103</v>
      </c>
      <c r="F244" s="711">
        <v>3</v>
      </c>
      <c r="G244" s="711">
        <v>27000</v>
      </c>
      <c r="H244" s="711">
        <v>1</v>
      </c>
      <c r="I244" s="711">
        <v>9000</v>
      </c>
      <c r="J244" s="711"/>
      <c r="K244" s="711"/>
      <c r="L244" s="711"/>
      <c r="M244" s="711"/>
      <c r="N244" s="711">
        <v>1</v>
      </c>
      <c r="O244" s="711">
        <v>9096</v>
      </c>
      <c r="P244" s="701">
        <v>0.3368888888888889</v>
      </c>
      <c r="Q244" s="712">
        <v>9096</v>
      </c>
    </row>
    <row r="245" spans="1:17" ht="14.4" customHeight="1" x14ac:dyDescent="0.3">
      <c r="A245" s="695" t="s">
        <v>544</v>
      </c>
      <c r="B245" s="696" t="s">
        <v>4051</v>
      </c>
      <c r="C245" s="696" t="s">
        <v>3896</v>
      </c>
      <c r="D245" s="696" t="s">
        <v>4104</v>
      </c>
      <c r="E245" s="696" t="s">
        <v>4105</v>
      </c>
      <c r="F245" s="711"/>
      <c r="G245" s="711"/>
      <c r="H245" s="711"/>
      <c r="I245" s="711"/>
      <c r="J245" s="711"/>
      <c r="K245" s="711"/>
      <c r="L245" s="711"/>
      <c r="M245" s="711"/>
      <c r="N245" s="711">
        <v>2</v>
      </c>
      <c r="O245" s="711">
        <v>1700</v>
      </c>
      <c r="P245" s="701"/>
      <c r="Q245" s="712">
        <v>850</v>
      </c>
    </row>
    <row r="246" spans="1:17" ht="14.4" customHeight="1" x14ac:dyDescent="0.3">
      <c r="A246" s="695" t="s">
        <v>544</v>
      </c>
      <c r="B246" s="696" t="s">
        <v>4051</v>
      </c>
      <c r="C246" s="696" t="s">
        <v>3896</v>
      </c>
      <c r="D246" s="696" t="s">
        <v>4106</v>
      </c>
      <c r="E246" s="696" t="s">
        <v>4107</v>
      </c>
      <c r="F246" s="711"/>
      <c r="G246" s="711"/>
      <c r="H246" s="711"/>
      <c r="I246" s="711"/>
      <c r="J246" s="711"/>
      <c r="K246" s="711"/>
      <c r="L246" s="711"/>
      <c r="M246" s="711"/>
      <c r="N246" s="711">
        <v>1</v>
      </c>
      <c r="O246" s="711">
        <v>0</v>
      </c>
      <c r="P246" s="701"/>
      <c r="Q246" s="712">
        <v>0</v>
      </c>
    </row>
    <row r="247" spans="1:17" ht="14.4" customHeight="1" x14ac:dyDescent="0.3">
      <c r="A247" s="695" t="s">
        <v>544</v>
      </c>
      <c r="B247" s="696" t="s">
        <v>4051</v>
      </c>
      <c r="C247" s="696" t="s">
        <v>3896</v>
      </c>
      <c r="D247" s="696" t="s">
        <v>4108</v>
      </c>
      <c r="E247" s="696" t="s">
        <v>4109</v>
      </c>
      <c r="F247" s="711"/>
      <c r="G247" s="711"/>
      <c r="H247" s="711"/>
      <c r="I247" s="711"/>
      <c r="J247" s="711">
        <v>1</v>
      </c>
      <c r="K247" s="711">
        <v>3459</v>
      </c>
      <c r="L247" s="711"/>
      <c r="M247" s="711">
        <v>3459</v>
      </c>
      <c r="N247" s="711"/>
      <c r="O247" s="711"/>
      <c r="P247" s="701"/>
      <c r="Q247" s="712"/>
    </row>
    <row r="248" spans="1:17" ht="14.4" customHeight="1" x14ac:dyDescent="0.3">
      <c r="A248" s="695" t="s">
        <v>544</v>
      </c>
      <c r="B248" s="696" t="s">
        <v>4051</v>
      </c>
      <c r="C248" s="696" t="s">
        <v>3896</v>
      </c>
      <c r="D248" s="696" t="s">
        <v>4110</v>
      </c>
      <c r="E248" s="696" t="s">
        <v>4111</v>
      </c>
      <c r="F248" s="711"/>
      <c r="G248" s="711"/>
      <c r="H248" s="711"/>
      <c r="I248" s="711"/>
      <c r="J248" s="711">
        <v>2</v>
      </c>
      <c r="K248" s="711">
        <v>2038</v>
      </c>
      <c r="L248" s="711"/>
      <c r="M248" s="711">
        <v>1019</v>
      </c>
      <c r="N248" s="711"/>
      <c r="O248" s="711"/>
      <c r="P248" s="701"/>
      <c r="Q248" s="712"/>
    </row>
    <row r="249" spans="1:17" ht="14.4" customHeight="1" x14ac:dyDescent="0.3">
      <c r="A249" s="695" t="s">
        <v>544</v>
      </c>
      <c r="B249" s="696" t="s">
        <v>4051</v>
      </c>
      <c r="C249" s="696" t="s">
        <v>3896</v>
      </c>
      <c r="D249" s="696" t="s">
        <v>4112</v>
      </c>
      <c r="E249" s="696" t="s">
        <v>4113</v>
      </c>
      <c r="F249" s="711"/>
      <c r="G249" s="711"/>
      <c r="H249" s="711"/>
      <c r="I249" s="711"/>
      <c r="J249" s="711"/>
      <c r="K249" s="711"/>
      <c r="L249" s="711"/>
      <c r="M249" s="711"/>
      <c r="N249" s="711">
        <v>2</v>
      </c>
      <c r="O249" s="711">
        <v>7142</v>
      </c>
      <c r="P249" s="701"/>
      <c r="Q249" s="712">
        <v>3571</v>
      </c>
    </row>
    <row r="250" spans="1:17" ht="14.4" customHeight="1" x14ac:dyDescent="0.3">
      <c r="A250" s="695" t="s">
        <v>544</v>
      </c>
      <c r="B250" s="696" t="s">
        <v>4051</v>
      </c>
      <c r="C250" s="696" t="s">
        <v>3896</v>
      </c>
      <c r="D250" s="696" t="s">
        <v>4114</v>
      </c>
      <c r="E250" s="696" t="s">
        <v>4115</v>
      </c>
      <c r="F250" s="711">
        <v>6</v>
      </c>
      <c r="G250" s="711">
        <v>89160</v>
      </c>
      <c r="H250" s="711">
        <v>1</v>
      </c>
      <c r="I250" s="711">
        <v>14860</v>
      </c>
      <c r="J250" s="711">
        <v>5</v>
      </c>
      <c r="K250" s="711">
        <v>74525</v>
      </c>
      <c r="L250" s="711">
        <v>0.83585688649618661</v>
      </c>
      <c r="M250" s="711">
        <v>14905</v>
      </c>
      <c r="N250" s="711"/>
      <c r="O250" s="711"/>
      <c r="P250" s="701"/>
      <c r="Q250" s="712"/>
    </row>
    <row r="251" spans="1:17" ht="14.4" customHeight="1" x14ac:dyDescent="0.3">
      <c r="A251" s="695" t="s">
        <v>544</v>
      </c>
      <c r="B251" s="696" t="s">
        <v>4051</v>
      </c>
      <c r="C251" s="696" t="s">
        <v>3896</v>
      </c>
      <c r="D251" s="696" t="s">
        <v>4116</v>
      </c>
      <c r="E251" s="696" t="s">
        <v>4117</v>
      </c>
      <c r="F251" s="711">
        <v>2</v>
      </c>
      <c r="G251" s="711">
        <v>30622</v>
      </c>
      <c r="H251" s="711">
        <v>1</v>
      </c>
      <c r="I251" s="711">
        <v>15311</v>
      </c>
      <c r="J251" s="711">
        <v>2</v>
      </c>
      <c r="K251" s="711">
        <v>30736</v>
      </c>
      <c r="L251" s="711">
        <v>1.0037228136633793</v>
      </c>
      <c r="M251" s="711">
        <v>15368</v>
      </c>
      <c r="N251" s="711">
        <v>6</v>
      </c>
      <c r="O251" s="711">
        <v>92412</v>
      </c>
      <c r="P251" s="701">
        <v>3.0178303180719745</v>
      </c>
      <c r="Q251" s="712">
        <v>15402</v>
      </c>
    </row>
    <row r="252" spans="1:17" ht="14.4" customHeight="1" x14ac:dyDescent="0.3">
      <c r="A252" s="695" t="s">
        <v>544</v>
      </c>
      <c r="B252" s="696" t="s">
        <v>4051</v>
      </c>
      <c r="C252" s="696" t="s">
        <v>3896</v>
      </c>
      <c r="D252" s="696" t="s">
        <v>4118</v>
      </c>
      <c r="E252" s="696" t="s">
        <v>4119</v>
      </c>
      <c r="F252" s="711"/>
      <c r="G252" s="711"/>
      <c r="H252" s="711"/>
      <c r="I252" s="711"/>
      <c r="J252" s="711">
        <v>5</v>
      </c>
      <c r="K252" s="711">
        <v>0</v>
      </c>
      <c r="L252" s="711"/>
      <c r="M252" s="711">
        <v>0</v>
      </c>
      <c r="N252" s="711">
        <v>4</v>
      </c>
      <c r="O252" s="711">
        <v>0</v>
      </c>
      <c r="P252" s="701"/>
      <c r="Q252" s="712">
        <v>0</v>
      </c>
    </row>
    <row r="253" spans="1:17" ht="14.4" customHeight="1" x14ac:dyDescent="0.3">
      <c r="A253" s="695" t="s">
        <v>544</v>
      </c>
      <c r="B253" s="696" t="s">
        <v>4051</v>
      </c>
      <c r="C253" s="696" t="s">
        <v>3896</v>
      </c>
      <c r="D253" s="696" t="s">
        <v>4120</v>
      </c>
      <c r="E253" s="696" t="s">
        <v>4121</v>
      </c>
      <c r="F253" s="711"/>
      <c r="G253" s="711"/>
      <c r="H253" s="711"/>
      <c r="I253" s="711"/>
      <c r="J253" s="711"/>
      <c r="K253" s="711"/>
      <c r="L253" s="711"/>
      <c r="M253" s="711"/>
      <c r="N253" s="711">
        <v>1</v>
      </c>
      <c r="O253" s="711">
        <v>355</v>
      </c>
      <c r="P253" s="701"/>
      <c r="Q253" s="712">
        <v>355</v>
      </c>
    </row>
    <row r="254" spans="1:17" ht="14.4" customHeight="1" x14ac:dyDescent="0.3">
      <c r="A254" s="695" t="s">
        <v>544</v>
      </c>
      <c r="B254" s="696" t="s">
        <v>4051</v>
      </c>
      <c r="C254" s="696" t="s">
        <v>3896</v>
      </c>
      <c r="D254" s="696" t="s">
        <v>4122</v>
      </c>
      <c r="E254" s="696" t="s">
        <v>4123</v>
      </c>
      <c r="F254" s="711"/>
      <c r="G254" s="711"/>
      <c r="H254" s="711"/>
      <c r="I254" s="711"/>
      <c r="J254" s="711"/>
      <c r="K254" s="711"/>
      <c r="L254" s="711"/>
      <c r="M254" s="711"/>
      <c r="N254" s="711">
        <v>1</v>
      </c>
      <c r="O254" s="711">
        <v>0</v>
      </c>
      <c r="P254" s="701"/>
      <c r="Q254" s="712">
        <v>0</v>
      </c>
    </row>
    <row r="255" spans="1:17" ht="14.4" customHeight="1" x14ac:dyDescent="0.3">
      <c r="A255" s="695" t="s">
        <v>544</v>
      </c>
      <c r="B255" s="696" t="s">
        <v>4051</v>
      </c>
      <c r="C255" s="696" t="s">
        <v>3896</v>
      </c>
      <c r="D255" s="696" t="s">
        <v>4124</v>
      </c>
      <c r="E255" s="696" t="s">
        <v>4125</v>
      </c>
      <c r="F255" s="711"/>
      <c r="G255" s="711"/>
      <c r="H255" s="711"/>
      <c r="I255" s="711"/>
      <c r="J255" s="711">
        <v>1</v>
      </c>
      <c r="K255" s="711">
        <v>6794</v>
      </c>
      <c r="L255" s="711"/>
      <c r="M255" s="711">
        <v>6794</v>
      </c>
      <c r="N255" s="711"/>
      <c r="O255" s="711"/>
      <c r="P255" s="701"/>
      <c r="Q255" s="712"/>
    </row>
    <row r="256" spans="1:17" ht="14.4" customHeight="1" x14ac:dyDescent="0.3">
      <c r="A256" s="695" t="s">
        <v>544</v>
      </c>
      <c r="B256" s="696" t="s">
        <v>4051</v>
      </c>
      <c r="C256" s="696" t="s">
        <v>3896</v>
      </c>
      <c r="D256" s="696" t="s">
        <v>4126</v>
      </c>
      <c r="E256" s="696" t="s">
        <v>4127</v>
      </c>
      <c r="F256" s="711">
        <v>1</v>
      </c>
      <c r="G256" s="711">
        <v>3580</v>
      </c>
      <c r="H256" s="711">
        <v>1</v>
      </c>
      <c r="I256" s="711">
        <v>3580</v>
      </c>
      <c r="J256" s="711"/>
      <c r="K256" s="711"/>
      <c r="L256" s="711"/>
      <c r="M256" s="711"/>
      <c r="N256" s="711"/>
      <c r="O256" s="711"/>
      <c r="P256" s="701"/>
      <c r="Q256" s="712"/>
    </row>
    <row r="257" spans="1:17" ht="14.4" customHeight="1" x14ac:dyDescent="0.3">
      <c r="A257" s="695" t="s">
        <v>544</v>
      </c>
      <c r="B257" s="696" t="s">
        <v>4051</v>
      </c>
      <c r="C257" s="696" t="s">
        <v>3896</v>
      </c>
      <c r="D257" s="696" t="s">
        <v>4128</v>
      </c>
      <c r="E257" s="696" t="s">
        <v>4129</v>
      </c>
      <c r="F257" s="711"/>
      <c r="G257" s="711"/>
      <c r="H257" s="711"/>
      <c r="I257" s="711"/>
      <c r="J257" s="711">
        <v>5</v>
      </c>
      <c r="K257" s="711">
        <v>0</v>
      </c>
      <c r="L257" s="711"/>
      <c r="M257" s="711">
        <v>0</v>
      </c>
      <c r="N257" s="711">
        <v>7</v>
      </c>
      <c r="O257" s="711">
        <v>0</v>
      </c>
      <c r="P257" s="701"/>
      <c r="Q257" s="712">
        <v>0</v>
      </c>
    </row>
    <row r="258" spans="1:17" ht="14.4" customHeight="1" x14ac:dyDescent="0.3">
      <c r="A258" s="695" t="s">
        <v>544</v>
      </c>
      <c r="B258" s="696" t="s">
        <v>4051</v>
      </c>
      <c r="C258" s="696" t="s">
        <v>3896</v>
      </c>
      <c r="D258" s="696" t="s">
        <v>4130</v>
      </c>
      <c r="E258" s="696" t="s">
        <v>4131</v>
      </c>
      <c r="F258" s="711"/>
      <c r="G258" s="711"/>
      <c r="H258" s="711"/>
      <c r="I258" s="711"/>
      <c r="J258" s="711"/>
      <c r="K258" s="711"/>
      <c r="L258" s="711"/>
      <c r="M258" s="711"/>
      <c r="N258" s="711">
        <v>1</v>
      </c>
      <c r="O258" s="711">
        <v>0</v>
      </c>
      <c r="P258" s="701"/>
      <c r="Q258" s="712">
        <v>0</v>
      </c>
    </row>
    <row r="259" spans="1:17" ht="14.4" customHeight="1" x14ac:dyDescent="0.3">
      <c r="A259" s="695" t="s">
        <v>544</v>
      </c>
      <c r="B259" s="696" t="s">
        <v>4051</v>
      </c>
      <c r="C259" s="696" t="s">
        <v>3896</v>
      </c>
      <c r="D259" s="696" t="s">
        <v>4132</v>
      </c>
      <c r="E259" s="696" t="s">
        <v>4133</v>
      </c>
      <c r="F259" s="711"/>
      <c r="G259" s="711"/>
      <c r="H259" s="711"/>
      <c r="I259" s="711"/>
      <c r="J259" s="711">
        <v>1</v>
      </c>
      <c r="K259" s="711">
        <v>6045</v>
      </c>
      <c r="L259" s="711"/>
      <c r="M259" s="711">
        <v>6045</v>
      </c>
      <c r="N259" s="711">
        <v>1</v>
      </c>
      <c r="O259" s="711">
        <v>6045</v>
      </c>
      <c r="P259" s="701"/>
      <c r="Q259" s="712">
        <v>6045</v>
      </c>
    </row>
    <row r="260" spans="1:17" ht="14.4" customHeight="1" x14ac:dyDescent="0.3">
      <c r="A260" s="695" t="s">
        <v>544</v>
      </c>
      <c r="B260" s="696" t="s">
        <v>4051</v>
      </c>
      <c r="C260" s="696" t="s">
        <v>3896</v>
      </c>
      <c r="D260" s="696" t="s">
        <v>4134</v>
      </c>
      <c r="E260" s="696" t="s">
        <v>4135</v>
      </c>
      <c r="F260" s="711">
        <v>1</v>
      </c>
      <c r="G260" s="711">
        <v>3198</v>
      </c>
      <c r="H260" s="711">
        <v>1</v>
      </c>
      <c r="I260" s="711">
        <v>3198</v>
      </c>
      <c r="J260" s="711">
        <v>1</v>
      </c>
      <c r="K260" s="711">
        <v>3205</v>
      </c>
      <c r="L260" s="711">
        <v>1.0021888680425266</v>
      </c>
      <c r="M260" s="711">
        <v>3205</v>
      </c>
      <c r="N260" s="711"/>
      <c r="O260" s="711"/>
      <c r="P260" s="701"/>
      <c r="Q260" s="712"/>
    </row>
    <row r="261" spans="1:17" ht="14.4" customHeight="1" x14ac:dyDescent="0.3">
      <c r="A261" s="695" t="s">
        <v>544</v>
      </c>
      <c r="B261" s="696" t="s">
        <v>4051</v>
      </c>
      <c r="C261" s="696" t="s">
        <v>3896</v>
      </c>
      <c r="D261" s="696" t="s">
        <v>4136</v>
      </c>
      <c r="E261" s="696" t="s">
        <v>4137</v>
      </c>
      <c r="F261" s="711"/>
      <c r="G261" s="711"/>
      <c r="H261" s="711"/>
      <c r="I261" s="711"/>
      <c r="J261" s="711"/>
      <c r="K261" s="711"/>
      <c r="L261" s="711"/>
      <c r="M261" s="711"/>
      <c r="N261" s="711">
        <v>1</v>
      </c>
      <c r="O261" s="711">
        <v>0</v>
      </c>
      <c r="P261" s="701"/>
      <c r="Q261" s="712">
        <v>0</v>
      </c>
    </row>
    <row r="262" spans="1:17" ht="14.4" customHeight="1" x14ac:dyDescent="0.3">
      <c r="A262" s="695" t="s">
        <v>544</v>
      </c>
      <c r="B262" s="696" t="s">
        <v>4051</v>
      </c>
      <c r="C262" s="696" t="s">
        <v>3896</v>
      </c>
      <c r="D262" s="696" t="s">
        <v>4138</v>
      </c>
      <c r="E262" s="696" t="s">
        <v>4139</v>
      </c>
      <c r="F262" s="711"/>
      <c r="G262" s="711"/>
      <c r="H262" s="711"/>
      <c r="I262" s="711"/>
      <c r="J262" s="711">
        <v>1</v>
      </c>
      <c r="K262" s="711">
        <v>0</v>
      </c>
      <c r="L262" s="711"/>
      <c r="M262" s="711">
        <v>0</v>
      </c>
      <c r="N262" s="711"/>
      <c r="O262" s="711"/>
      <c r="P262" s="701"/>
      <c r="Q262" s="712"/>
    </row>
    <row r="263" spans="1:17" ht="14.4" customHeight="1" x14ac:dyDescent="0.3">
      <c r="A263" s="695" t="s">
        <v>544</v>
      </c>
      <c r="B263" s="696" t="s">
        <v>4051</v>
      </c>
      <c r="C263" s="696" t="s">
        <v>3896</v>
      </c>
      <c r="D263" s="696" t="s">
        <v>4140</v>
      </c>
      <c r="E263" s="696" t="s">
        <v>4141</v>
      </c>
      <c r="F263" s="711"/>
      <c r="G263" s="711"/>
      <c r="H263" s="711"/>
      <c r="I263" s="711"/>
      <c r="J263" s="711">
        <v>1</v>
      </c>
      <c r="K263" s="711">
        <v>2788</v>
      </c>
      <c r="L263" s="711"/>
      <c r="M263" s="711">
        <v>2788</v>
      </c>
      <c r="N263" s="711"/>
      <c r="O263" s="711"/>
      <c r="P263" s="701"/>
      <c r="Q263" s="712"/>
    </row>
    <row r="264" spans="1:17" ht="14.4" customHeight="1" x14ac:dyDescent="0.3">
      <c r="A264" s="695" t="s">
        <v>544</v>
      </c>
      <c r="B264" s="696" t="s">
        <v>4051</v>
      </c>
      <c r="C264" s="696" t="s">
        <v>3896</v>
      </c>
      <c r="D264" s="696" t="s">
        <v>4142</v>
      </c>
      <c r="E264" s="696" t="s">
        <v>4143</v>
      </c>
      <c r="F264" s="711"/>
      <c r="G264" s="711"/>
      <c r="H264" s="711"/>
      <c r="I264" s="711"/>
      <c r="J264" s="711">
        <v>1</v>
      </c>
      <c r="K264" s="711">
        <v>0</v>
      </c>
      <c r="L264" s="711"/>
      <c r="M264" s="711">
        <v>0</v>
      </c>
      <c r="N264" s="711"/>
      <c r="O264" s="711"/>
      <c r="P264" s="701"/>
      <c r="Q264" s="712"/>
    </row>
    <row r="265" spans="1:17" ht="14.4" customHeight="1" x14ac:dyDescent="0.3">
      <c r="A265" s="695" t="s">
        <v>544</v>
      </c>
      <c r="B265" s="696" t="s">
        <v>4051</v>
      </c>
      <c r="C265" s="696" t="s">
        <v>3896</v>
      </c>
      <c r="D265" s="696" t="s">
        <v>4144</v>
      </c>
      <c r="E265" s="696" t="s">
        <v>4145</v>
      </c>
      <c r="F265" s="711"/>
      <c r="G265" s="711"/>
      <c r="H265" s="711"/>
      <c r="I265" s="711"/>
      <c r="J265" s="711">
        <v>1</v>
      </c>
      <c r="K265" s="711">
        <v>3525</v>
      </c>
      <c r="L265" s="711"/>
      <c r="M265" s="711">
        <v>3525</v>
      </c>
      <c r="N265" s="711"/>
      <c r="O265" s="711"/>
      <c r="P265" s="701"/>
      <c r="Q265" s="712"/>
    </row>
    <row r="266" spans="1:17" ht="14.4" customHeight="1" x14ac:dyDescent="0.3">
      <c r="A266" s="695" t="s">
        <v>544</v>
      </c>
      <c r="B266" s="696" t="s">
        <v>4051</v>
      </c>
      <c r="C266" s="696" t="s">
        <v>3896</v>
      </c>
      <c r="D266" s="696" t="s">
        <v>4146</v>
      </c>
      <c r="E266" s="696" t="s">
        <v>4147</v>
      </c>
      <c r="F266" s="711"/>
      <c r="G266" s="711"/>
      <c r="H266" s="711"/>
      <c r="I266" s="711"/>
      <c r="J266" s="711">
        <v>1</v>
      </c>
      <c r="K266" s="711">
        <v>4617</v>
      </c>
      <c r="L266" s="711"/>
      <c r="M266" s="711">
        <v>4617</v>
      </c>
      <c r="N266" s="711">
        <v>2</v>
      </c>
      <c r="O266" s="711">
        <v>9234</v>
      </c>
      <c r="P266" s="701"/>
      <c r="Q266" s="712">
        <v>4617</v>
      </c>
    </row>
    <row r="267" spans="1:17" ht="14.4" customHeight="1" x14ac:dyDescent="0.3">
      <c r="A267" s="695" t="s">
        <v>544</v>
      </c>
      <c r="B267" s="696" t="s">
        <v>4051</v>
      </c>
      <c r="C267" s="696" t="s">
        <v>3896</v>
      </c>
      <c r="D267" s="696" t="s">
        <v>4148</v>
      </c>
      <c r="E267" s="696" t="s">
        <v>4149</v>
      </c>
      <c r="F267" s="711"/>
      <c r="G267" s="711"/>
      <c r="H267" s="711"/>
      <c r="I267" s="711"/>
      <c r="J267" s="711">
        <v>1</v>
      </c>
      <c r="K267" s="711">
        <v>4527</v>
      </c>
      <c r="L267" s="711"/>
      <c r="M267" s="711">
        <v>4527</v>
      </c>
      <c r="N267" s="711">
        <v>1</v>
      </c>
      <c r="O267" s="711">
        <v>4527</v>
      </c>
      <c r="P267" s="701"/>
      <c r="Q267" s="712">
        <v>4527</v>
      </c>
    </row>
    <row r="268" spans="1:17" ht="14.4" customHeight="1" x14ac:dyDescent="0.3">
      <c r="A268" s="695" t="s">
        <v>544</v>
      </c>
      <c r="B268" s="696" t="s">
        <v>4051</v>
      </c>
      <c r="C268" s="696" t="s">
        <v>3896</v>
      </c>
      <c r="D268" s="696" t="s">
        <v>4150</v>
      </c>
      <c r="E268" s="696" t="s">
        <v>4151</v>
      </c>
      <c r="F268" s="711"/>
      <c r="G268" s="711"/>
      <c r="H268" s="711"/>
      <c r="I268" s="711"/>
      <c r="J268" s="711">
        <v>1</v>
      </c>
      <c r="K268" s="711">
        <v>0</v>
      </c>
      <c r="L268" s="711"/>
      <c r="M268" s="711">
        <v>0</v>
      </c>
      <c r="N268" s="711"/>
      <c r="O268" s="711"/>
      <c r="P268" s="701"/>
      <c r="Q268" s="712"/>
    </row>
    <row r="269" spans="1:17" ht="14.4" customHeight="1" x14ac:dyDescent="0.3">
      <c r="A269" s="695" t="s">
        <v>544</v>
      </c>
      <c r="B269" s="696" t="s">
        <v>4051</v>
      </c>
      <c r="C269" s="696" t="s">
        <v>3896</v>
      </c>
      <c r="D269" s="696" t="s">
        <v>4152</v>
      </c>
      <c r="E269" s="696" t="s">
        <v>4153</v>
      </c>
      <c r="F269" s="711"/>
      <c r="G269" s="711"/>
      <c r="H269" s="711"/>
      <c r="I269" s="711"/>
      <c r="J269" s="711"/>
      <c r="K269" s="711"/>
      <c r="L269" s="711"/>
      <c r="M269" s="711"/>
      <c r="N269" s="711">
        <v>1</v>
      </c>
      <c r="O269" s="711">
        <v>0</v>
      </c>
      <c r="P269" s="701"/>
      <c r="Q269" s="712">
        <v>0</v>
      </c>
    </row>
    <row r="270" spans="1:17" ht="14.4" customHeight="1" x14ac:dyDescent="0.3">
      <c r="A270" s="695" t="s">
        <v>544</v>
      </c>
      <c r="B270" s="696" t="s">
        <v>4051</v>
      </c>
      <c r="C270" s="696" t="s">
        <v>3896</v>
      </c>
      <c r="D270" s="696" t="s">
        <v>4154</v>
      </c>
      <c r="E270" s="696" t="s">
        <v>4155</v>
      </c>
      <c r="F270" s="711"/>
      <c r="G270" s="711"/>
      <c r="H270" s="711"/>
      <c r="I270" s="711"/>
      <c r="J270" s="711"/>
      <c r="K270" s="711"/>
      <c r="L270" s="711"/>
      <c r="M270" s="711"/>
      <c r="N270" s="711">
        <v>1</v>
      </c>
      <c r="O270" s="711">
        <v>10597</v>
      </c>
      <c r="P270" s="701"/>
      <c r="Q270" s="712">
        <v>10597</v>
      </c>
    </row>
    <row r="271" spans="1:17" ht="14.4" customHeight="1" x14ac:dyDescent="0.3">
      <c r="A271" s="695" t="s">
        <v>544</v>
      </c>
      <c r="B271" s="696" t="s">
        <v>4051</v>
      </c>
      <c r="C271" s="696" t="s">
        <v>3896</v>
      </c>
      <c r="D271" s="696" t="s">
        <v>4156</v>
      </c>
      <c r="E271" s="696" t="s">
        <v>4157</v>
      </c>
      <c r="F271" s="711"/>
      <c r="G271" s="711"/>
      <c r="H271" s="711"/>
      <c r="I271" s="711"/>
      <c r="J271" s="711"/>
      <c r="K271" s="711"/>
      <c r="L271" s="711"/>
      <c r="M271" s="711"/>
      <c r="N271" s="711">
        <v>1</v>
      </c>
      <c r="O271" s="711">
        <v>0</v>
      </c>
      <c r="P271" s="701"/>
      <c r="Q271" s="712">
        <v>0</v>
      </c>
    </row>
    <row r="272" spans="1:17" ht="14.4" customHeight="1" x14ac:dyDescent="0.3">
      <c r="A272" s="695" t="s">
        <v>544</v>
      </c>
      <c r="B272" s="696" t="s">
        <v>4051</v>
      </c>
      <c r="C272" s="696" t="s">
        <v>3896</v>
      </c>
      <c r="D272" s="696" t="s">
        <v>4158</v>
      </c>
      <c r="E272" s="696" t="s">
        <v>4159</v>
      </c>
      <c r="F272" s="711">
        <v>1</v>
      </c>
      <c r="G272" s="711">
        <v>9012</v>
      </c>
      <c r="H272" s="711">
        <v>1</v>
      </c>
      <c r="I272" s="711">
        <v>9012</v>
      </c>
      <c r="J272" s="711"/>
      <c r="K272" s="711"/>
      <c r="L272" s="711"/>
      <c r="M272" s="711"/>
      <c r="N272" s="711"/>
      <c r="O272" s="711"/>
      <c r="P272" s="701"/>
      <c r="Q272" s="712"/>
    </row>
    <row r="273" spans="1:17" ht="14.4" customHeight="1" x14ac:dyDescent="0.3">
      <c r="A273" s="695" t="s">
        <v>544</v>
      </c>
      <c r="B273" s="696" t="s">
        <v>4051</v>
      </c>
      <c r="C273" s="696" t="s">
        <v>3896</v>
      </c>
      <c r="D273" s="696" t="s">
        <v>4160</v>
      </c>
      <c r="E273" s="696" t="s">
        <v>4161</v>
      </c>
      <c r="F273" s="711"/>
      <c r="G273" s="711"/>
      <c r="H273" s="711"/>
      <c r="I273" s="711"/>
      <c r="J273" s="711">
        <v>2</v>
      </c>
      <c r="K273" s="711">
        <v>3840</v>
      </c>
      <c r="L273" s="711"/>
      <c r="M273" s="711">
        <v>1920</v>
      </c>
      <c r="N273" s="711"/>
      <c r="O273" s="711"/>
      <c r="P273" s="701"/>
      <c r="Q273" s="712"/>
    </row>
    <row r="274" spans="1:17" ht="14.4" customHeight="1" x14ac:dyDescent="0.3">
      <c r="A274" s="695" t="s">
        <v>544</v>
      </c>
      <c r="B274" s="696" t="s">
        <v>4051</v>
      </c>
      <c r="C274" s="696" t="s">
        <v>3896</v>
      </c>
      <c r="D274" s="696" t="s">
        <v>4162</v>
      </c>
      <c r="E274" s="696" t="s">
        <v>4163</v>
      </c>
      <c r="F274" s="711"/>
      <c r="G274" s="711"/>
      <c r="H274" s="711"/>
      <c r="I274" s="711"/>
      <c r="J274" s="711">
        <v>1</v>
      </c>
      <c r="K274" s="711">
        <v>0</v>
      </c>
      <c r="L274" s="711"/>
      <c r="M274" s="711">
        <v>0</v>
      </c>
      <c r="N274" s="711">
        <v>1</v>
      </c>
      <c r="O274" s="711">
        <v>0</v>
      </c>
      <c r="P274" s="701"/>
      <c r="Q274" s="712">
        <v>0</v>
      </c>
    </row>
    <row r="275" spans="1:17" ht="14.4" customHeight="1" x14ac:dyDescent="0.3">
      <c r="A275" s="695" t="s">
        <v>544</v>
      </c>
      <c r="B275" s="696" t="s">
        <v>4164</v>
      </c>
      <c r="C275" s="696" t="s">
        <v>3896</v>
      </c>
      <c r="D275" s="696" t="s">
        <v>4165</v>
      </c>
      <c r="E275" s="696" t="s">
        <v>4166</v>
      </c>
      <c r="F275" s="711"/>
      <c r="G275" s="711"/>
      <c r="H275" s="711"/>
      <c r="I275" s="711"/>
      <c r="J275" s="711">
        <v>1</v>
      </c>
      <c r="K275" s="711">
        <v>1617</v>
      </c>
      <c r="L275" s="711"/>
      <c r="M275" s="711">
        <v>1617</v>
      </c>
      <c r="N275" s="711"/>
      <c r="O275" s="711"/>
      <c r="P275" s="701"/>
      <c r="Q275" s="712"/>
    </row>
    <row r="276" spans="1:17" ht="14.4" customHeight="1" x14ac:dyDescent="0.3">
      <c r="A276" s="695" t="s">
        <v>544</v>
      </c>
      <c r="B276" s="696" t="s">
        <v>4164</v>
      </c>
      <c r="C276" s="696" t="s">
        <v>3896</v>
      </c>
      <c r="D276" s="696" t="s">
        <v>4167</v>
      </c>
      <c r="E276" s="696" t="s">
        <v>4168</v>
      </c>
      <c r="F276" s="711">
        <v>4</v>
      </c>
      <c r="G276" s="711">
        <v>2700</v>
      </c>
      <c r="H276" s="711">
        <v>1</v>
      </c>
      <c r="I276" s="711">
        <v>675</v>
      </c>
      <c r="J276" s="711">
        <v>3</v>
      </c>
      <c r="K276" s="711">
        <v>2043</v>
      </c>
      <c r="L276" s="711">
        <v>0.75666666666666671</v>
      </c>
      <c r="M276" s="711">
        <v>681</v>
      </c>
      <c r="N276" s="711"/>
      <c r="O276" s="711"/>
      <c r="P276" s="701"/>
      <c r="Q276" s="712"/>
    </row>
    <row r="277" spans="1:17" ht="14.4" customHeight="1" x14ac:dyDescent="0.3">
      <c r="A277" s="695" t="s">
        <v>544</v>
      </c>
      <c r="B277" s="696" t="s">
        <v>4164</v>
      </c>
      <c r="C277" s="696" t="s">
        <v>3896</v>
      </c>
      <c r="D277" s="696" t="s">
        <v>4169</v>
      </c>
      <c r="E277" s="696" t="s">
        <v>4170</v>
      </c>
      <c r="F277" s="711">
        <v>1</v>
      </c>
      <c r="G277" s="711">
        <v>148</v>
      </c>
      <c r="H277" s="711">
        <v>1</v>
      </c>
      <c r="I277" s="711">
        <v>148</v>
      </c>
      <c r="J277" s="711"/>
      <c r="K277" s="711"/>
      <c r="L277" s="711"/>
      <c r="M277" s="711"/>
      <c r="N277" s="711"/>
      <c r="O277" s="711"/>
      <c r="P277" s="701"/>
      <c r="Q277" s="712"/>
    </row>
    <row r="278" spans="1:17" ht="14.4" customHeight="1" x14ac:dyDescent="0.3">
      <c r="A278" s="695" t="s">
        <v>544</v>
      </c>
      <c r="B278" s="696" t="s">
        <v>4164</v>
      </c>
      <c r="C278" s="696" t="s">
        <v>3896</v>
      </c>
      <c r="D278" s="696" t="s">
        <v>4171</v>
      </c>
      <c r="E278" s="696" t="s">
        <v>4172</v>
      </c>
      <c r="F278" s="711">
        <v>1</v>
      </c>
      <c r="G278" s="711">
        <v>91</v>
      </c>
      <c r="H278" s="711">
        <v>1</v>
      </c>
      <c r="I278" s="711">
        <v>91</v>
      </c>
      <c r="J278" s="711"/>
      <c r="K278" s="711"/>
      <c r="L278" s="711"/>
      <c r="M278" s="711"/>
      <c r="N278" s="711">
        <v>2</v>
      </c>
      <c r="O278" s="711">
        <v>182</v>
      </c>
      <c r="P278" s="701">
        <v>2</v>
      </c>
      <c r="Q278" s="712">
        <v>91</v>
      </c>
    </row>
    <row r="279" spans="1:17" ht="14.4" customHeight="1" x14ac:dyDescent="0.3">
      <c r="A279" s="695" t="s">
        <v>544</v>
      </c>
      <c r="B279" s="696" t="s">
        <v>4164</v>
      </c>
      <c r="C279" s="696" t="s">
        <v>3896</v>
      </c>
      <c r="D279" s="696" t="s">
        <v>4173</v>
      </c>
      <c r="E279" s="696" t="s">
        <v>4174</v>
      </c>
      <c r="F279" s="711"/>
      <c r="G279" s="711"/>
      <c r="H279" s="711"/>
      <c r="I279" s="711"/>
      <c r="J279" s="711"/>
      <c r="K279" s="711"/>
      <c r="L279" s="711"/>
      <c r="M279" s="711"/>
      <c r="N279" s="711">
        <v>1</v>
      </c>
      <c r="O279" s="711">
        <v>223</v>
      </c>
      <c r="P279" s="701"/>
      <c r="Q279" s="712">
        <v>223</v>
      </c>
    </row>
    <row r="280" spans="1:17" ht="14.4" customHeight="1" x14ac:dyDescent="0.3">
      <c r="A280" s="695" t="s">
        <v>544</v>
      </c>
      <c r="B280" s="696" t="s">
        <v>4164</v>
      </c>
      <c r="C280" s="696" t="s">
        <v>3896</v>
      </c>
      <c r="D280" s="696" t="s">
        <v>4175</v>
      </c>
      <c r="E280" s="696" t="s">
        <v>4176</v>
      </c>
      <c r="F280" s="711">
        <v>1</v>
      </c>
      <c r="G280" s="711">
        <v>4605</v>
      </c>
      <c r="H280" s="711">
        <v>1</v>
      </c>
      <c r="I280" s="711">
        <v>4605</v>
      </c>
      <c r="J280" s="711"/>
      <c r="K280" s="711"/>
      <c r="L280" s="711"/>
      <c r="M280" s="711"/>
      <c r="N280" s="711"/>
      <c r="O280" s="711"/>
      <c r="P280" s="701"/>
      <c r="Q280" s="712"/>
    </row>
    <row r="281" spans="1:17" ht="14.4" customHeight="1" x14ac:dyDescent="0.3">
      <c r="A281" s="695" t="s">
        <v>544</v>
      </c>
      <c r="B281" s="696" t="s">
        <v>4164</v>
      </c>
      <c r="C281" s="696" t="s">
        <v>3896</v>
      </c>
      <c r="D281" s="696" t="s">
        <v>4177</v>
      </c>
      <c r="E281" s="696" t="s">
        <v>4178</v>
      </c>
      <c r="F281" s="711"/>
      <c r="G281" s="711"/>
      <c r="H281" s="711"/>
      <c r="I281" s="711"/>
      <c r="J281" s="711">
        <v>1</v>
      </c>
      <c r="K281" s="711">
        <v>4110</v>
      </c>
      <c r="L281" s="711"/>
      <c r="M281" s="711">
        <v>4110</v>
      </c>
      <c r="N281" s="711"/>
      <c r="O281" s="711"/>
      <c r="P281" s="701"/>
      <c r="Q281" s="712"/>
    </row>
    <row r="282" spans="1:17" ht="14.4" customHeight="1" x14ac:dyDescent="0.3">
      <c r="A282" s="695" t="s">
        <v>544</v>
      </c>
      <c r="B282" s="696" t="s">
        <v>4164</v>
      </c>
      <c r="C282" s="696" t="s">
        <v>3896</v>
      </c>
      <c r="D282" s="696" t="s">
        <v>4179</v>
      </c>
      <c r="E282" s="696" t="s">
        <v>4180</v>
      </c>
      <c r="F282" s="711"/>
      <c r="G282" s="711"/>
      <c r="H282" s="711"/>
      <c r="I282" s="711"/>
      <c r="J282" s="711"/>
      <c r="K282" s="711"/>
      <c r="L282" s="711"/>
      <c r="M282" s="711"/>
      <c r="N282" s="711">
        <v>2</v>
      </c>
      <c r="O282" s="711">
        <v>224</v>
      </c>
      <c r="P282" s="701"/>
      <c r="Q282" s="712">
        <v>112</v>
      </c>
    </row>
    <row r="283" spans="1:17" ht="14.4" customHeight="1" x14ac:dyDescent="0.3">
      <c r="A283" s="695" t="s">
        <v>544</v>
      </c>
      <c r="B283" s="696" t="s">
        <v>4164</v>
      </c>
      <c r="C283" s="696" t="s">
        <v>3896</v>
      </c>
      <c r="D283" s="696" t="s">
        <v>4181</v>
      </c>
      <c r="E283" s="696" t="s">
        <v>4182</v>
      </c>
      <c r="F283" s="711"/>
      <c r="G283" s="711"/>
      <c r="H283" s="711"/>
      <c r="I283" s="711"/>
      <c r="J283" s="711"/>
      <c r="K283" s="711"/>
      <c r="L283" s="711"/>
      <c r="M283" s="711"/>
      <c r="N283" s="711">
        <v>2</v>
      </c>
      <c r="O283" s="711">
        <v>10646</v>
      </c>
      <c r="P283" s="701"/>
      <c r="Q283" s="712">
        <v>5323</v>
      </c>
    </row>
    <row r="284" spans="1:17" ht="14.4" customHeight="1" x14ac:dyDescent="0.3">
      <c r="A284" s="695" t="s">
        <v>544</v>
      </c>
      <c r="B284" s="696" t="s">
        <v>4164</v>
      </c>
      <c r="C284" s="696" t="s">
        <v>3896</v>
      </c>
      <c r="D284" s="696" t="s">
        <v>4183</v>
      </c>
      <c r="E284" s="696" t="s">
        <v>4184</v>
      </c>
      <c r="F284" s="711"/>
      <c r="G284" s="711"/>
      <c r="H284" s="711"/>
      <c r="I284" s="711"/>
      <c r="J284" s="711">
        <v>1</v>
      </c>
      <c r="K284" s="711">
        <v>8700</v>
      </c>
      <c r="L284" s="711"/>
      <c r="M284" s="711">
        <v>8700</v>
      </c>
      <c r="N284" s="711"/>
      <c r="O284" s="711"/>
      <c r="P284" s="701"/>
      <c r="Q284" s="712"/>
    </row>
    <row r="285" spans="1:17" ht="14.4" customHeight="1" x14ac:dyDescent="0.3">
      <c r="A285" s="695" t="s">
        <v>544</v>
      </c>
      <c r="B285" s="696" t="s">
        <v>4164</v>
      </c>
      <c r="C285" s="696" t="s">
        <v>3896</v>
      </c>
      <c r="D285" s="696" t="s">
        <v>4185</v>
      </c>
      <c r="E285" s="696" t="s">
        <v>4186</v>
      </c>
      <c r="F285" s="711"/>
      <c r="G285" s="711"/>
      <c r="H285" s="711"/>
      <c r="I285" s="711"/>
      <c r="J285" s="711">
        <v>1</v>
      </c>
      <c r="K285" s="711">
        <v>4033</v>
      </c>
      <c r="L285" s="711"/>
      <c r="M285" s="711">
        <v>4033</v>
      </c>
      <c r="N285" s="711">
        <v>3</v>
      </c>
      <c r="O285" s="711">
        <v>12099</v>
      </c>
      <c r="P285" s="701"/>
      <c r="Q285" s="712">
        <v>4033</v>
      </c>
    </row>
    <row r="286" spans="1:17" ht="14.4" customHeight="1" x14ac:dyDescent="0.3">
      <c r="A286" s="695" t="s">
        <v>544</v>
      </c>
      <c r="B286" s="696" t="s">
        <v>4164</v>
      </c>
      <c r="C286" s="696" t="s">
        <v>3896</v>
      </c>
      <c r="D286" s="696" t="s">
        <v>4187</v>
      </c>
      <c r="E286" s="696" t="s">
        <v>4188</v>
      </c>
      <c r="F286" s="711"/>
      <c r="G286" s="711"/>
      <c r="H286" s="711"/>
      <c r="I286" s="711"/>
      <c r="J286" s="711"/>
      <c r="K286" s="711"/>
      <c r="L286" s="711"/>
      <c r="M286" s="711"/>
      <c r="N286" s="711">
        <v>1</v>
      </c>
      <c r="O286" s="711">
        <v>932</v>
      </c>
      <c r="P286" s="701"/>
      <c r="Q286" s="712">
        <v>932</v>
      </c>
    </row>
    <row r="287" spans="1:17" ht="14.4" customHeight="1" x14ac:dyDescent="0.3">
      <c r="A287" s="695" t="s">
        <v>544</v>
      </c>
      <c r="B287" s="696" t="s">
        <v>4164</v>
      </c>
      <c r="C287" s="696" t="s">
        <v>3896</v>
      </c>
      <c r="D287" s="696" t="s">
        <v>4189</v>
      </c>
      <c r="E287" s="696" t="s">
        <v>4190</v>
      </c>
      <c r="F287" s="711">
        <v>1</v>
      </c>
      <c r="G287" s="711">
        <v>2919</v>
      </c>
      <c r="H287" s="711">
        <v>1</v>
      </c>
      <c r="I287" s="711">
        <v>2919</v>
      </c>
      <c r="J287" s="711"/>
      <c r="K287" s="711"/>
      <c r="L287" s="711"/>
      <c r="M287" s="711"/>
      <c r="N287" s="711">
        <v>1</v>
      </c>
      <c r="O287" s="711">
        <v>2936</v>
      </c>
      <c r="P287" s="701">
        <v>1.0058239122987325</v>
      </c>
      <c r="Q287" s="712">
        <v>2936</v>
      </c>
    </row>
    <row r="288" spans="1:17" ht="14.4" customHeight="1" x14ac:dyDescent="0.3">
      <c r="A288" s="695" t="s">
        <v>544</v>
      </c>
      <c r="B288" s="696" t="s">
        <v>4164</v>
      </c>
      <c r="C288" s="696" t="s">
        <v>3896</v>
      </c>
      <c r="D288" s="696" t="s">
        <v>4191</v>
      </c>
      <c r="E288" s="696" t="s">
        <v>4192</v>
      </c>
      <c r="F288" s="711">
        <v>1</v>
      </c>
      <c r="G288" s="711">
        <v>3889</v>
      </c>
      <c r="H288" s="711">
        <v>1</v>
      </c>
      <c r="I288" s="711">
        <v>3889</v>
      </c>
      <c r="J288" s="711"/>
      <c r="K288" s="711"/>
      <c r="L288" s="711"/>
      <c r="M288" s="711"/>
      <c r="N288" s="711">
        <v>1</v>
      </c>
      <c r="O288" s="711">
        <v>3909</v>
      </c>
      <c r="P288" s="701">
        <v>1.0051427102082797</v>
      </c>
      <c r="Q288" s="712">
        <v>3909</v>
      </c>
    </row>
    <row r="289" spans="1:17" ht="14.4" customHeight="1" x14ac:dyDescent="0.3">
      <c r="A289" s="695" t="s">
        <v>544</v>
      </c>
      <c r="B289" s="696" t="s">
        <v>4164</v>
      </c>
      <c r="C289" s="696" t="s">
        <v>3896</v>
      </c>
      <c r="D289" s="696" t="s">
        <v>4193</v>
      </c>
      <c r="E289" s="696" t="s">
        <v>4194</v>
      </c>
      <c r="F289" s="711"/>
      <c r="G289" s="711"/>
      <c r="H289" s="711"/>
      <c r="I289" s="711"/>
      <c r="J289" s="711"/>
      <c r="K289" s="711"/>
      <c r="L289" s="711"/>
      <c r="M289" s="711"/>
      <c r="N289" s="711">
        <v>3</v>
      </c>
      <c r="O289" s="711">
        <v>8442</v>
      </c>
      <c r="P289" s="701"/>
      <c r="Q289" s="712">
        <v>2814</v>
      </c>
    </row>
    <row r="290" spans="1:17" ht="14.4" customHeight="1" x14ac:dyDescent="0.3">
      <c r="A290" s="695" t="s">
        <v>544</v>
      </c>
      <c r="B290" s="696" t="s">
        <v>4164</v>
      </c>
      <c r="C290" s="696" t="s">
        <v>3896</v>
      </c>
      <c r="D290" s="696" t="s">
        <v>4104</v>
      </c>
      <c r="E290" s="696" t="s">
        <v>4105</v>
      </c>
      <c r="F290" s="711">
        <v>3</v>
      </c>
      <c r="G290" s="711">
        <v>2526</v>
      </c>
      <c r="H290" s="711">
        <v>1</v>
      </c>
      <c r="I290" s="711">
        <v>842</v>
      </c>
      <c r="J290" s="711">
        <v>4</v>
      </c>
      <c r="K290" s="711">
        <v>3380</v>
      </c>
      <c r="L290" s="711">
        <v>1.3380839271575613</v>
      </c>
      <c r="M290" s="711">
        <v>845</v>
      </c>
      <c r="N290" s="711">
        <v>2</v>
      </c>
      <c r="O290" s="711">
        <v>1690</v>
      </c>
      <c r="P290" s="701">
        <v>0.66904196357878065</v>
      </c>
      <c r="Q290" s="712">
        <v>845</v>
      </c>
    </row>
    <row r="291" spans="1:17" ht="14.4" customHeight="1" x14ac:dyDescent="0.3">
      <c r="A291" s="695" t="s">
        <v>544</v>
      </c>
      <c r="B291" s="696" t="s">
        <v>4164</v>
      </c>
      <c r="C291" s="696" t="s">
        <v>3896</v>
      </c>
      <c r="D291" s="696" t="s">
        <v>4195</v>
      </c>
      <c r="E291" s="696" t="s">
        <v>4196</v>
      </c>
      <c r="F291" s="711">
        <v>3</v>
      </c>
      <c r="G291" s="711">
        <v>333</v>
      </c>
      <c r="H291" s="711">
        <v>1</v>
      </c>
      <c r="I291" s="711">
        <v>111</v>
      </c>
      <c r="J291" s="711">
        <v>3</v>
      </c>
      <c r="K291" s="711">
        <v>336</v>
      </c>
      <c r="L291" s="711">
        <v>1.0090090090090089</v>
      </c>
      <c r="M291" s="711">
        <v>112</v>
      </c>
      <c r="N291" s="711">
        <v>1</v>
      </c>
      <c r="O291" s="711">
        <v>112</v>
      </c>
      <c r="P291" s="701">
        <v>0.33633633633633636</v>
      </c>
      <c r="Q291" s="712">
        <v>112</v>
      </c>
    </row>
    <row r="292" spans="1:17" ht="14.4" customHeight="1" x14ac:dyDescent="0.3">
      <c r="A292" s="695" t="s">
        <v>544</v>
      </c>
      <c r="B292" s="696" t="s">
        <v>4164</v>
      </c>
      <c r="C292" s="696" t="s">
        <v>3896</v>
      </c>
      <c r="D292" s="696" t="s">
        <v>4197</v>
      </c>
      <c r="E292" s="696" t="s">
        <v>4198</v>
      </c>
      <c r="F292" s="711">
        <v>3</v>
      </c>
      <c r="G292" s="711">
        <v>480</v>
      </c>
      <c r="H292" s="711">
        <v>1</v>
      </c>
      <c r="I292" s="711">
        <v>160</v>
      </c>
      <c r="J292" s="711"/>
      <c r="K292" s="711"/>
      <c r="L292" s="711"/>
      <c r="M292" s="711"/>
      <c r="N292" s="711">
        <v>1</v>
      </c>
      <c r="O292" s="711">
        <v>161</v>
      </c>
      <c r="P292" s="701">
        <v>0.33541666666666664</v>
      </c>
      <c r="Q292" s="712">
        <v>161</v>
      </c>
    </row>
    <row r="293" spans="1:17" ht="14.4" customHeight="1" x14ac:dyDescent="0.3">
      <c r="A293" s="695" t="s">
        <v>544</v>
      </c>
      <c r="B293" s="696" t="s">
        <v>4164</v>
      </c>
      <c r="C293" s="696" t="s">
        <v>3896</v>
      </c>
      <c r="D293" s="696" t="s">
        <v>4199</v>
      </c>
      <c r="E293" s="696" t="s">
        <v>4200</v>
      </c>
      <c r="F293" s="711">
        <v>1</v>
      </c>
      <c r="G293" s="711">
        <v>2434</v>
      </c>
      <c r="H293" s="711">
        <v>1</v>
      </c>
      <c r="I293" s="711">
        <v>2434</v>
      </c>
      <c r="J293" s="711"/>
      <c r="K293" s="711"/>
      <c r="L293" s="711"/>
      <c r="M293" s="711"/>
      <c r="N293" s="711"/>
      <c r="O293" s="711"/>
      <c r="P293" s="701"/>
      <c r="Q293" s="712"/>
    </row>
    <row r="294" spans="1:17" ht="14.4" customHeight="1" x14ac:dyDescent="0.3">
      <c r="A294" s="695" t="s">
        <v>544</v>
      </c>
      <c r="B294" s="696" t="s">
        <v>4164</v>
      </c>
      <c r="C294" s="696" t="s">
        <v>3896</v>
      </c>
      <c r="D294" s="696" t="s">
        <v>4201</v>
      </c>
      <c r="E294" s="696" t="s">
        <v>4202</v>
      </c>
      <c r="F294" s="711">
        <v>1</v>
      </c>
      <c r="G294" s="711">
        <v>2431</v>
      </c>
      <c r="H294" s="711">
        <v>1</v>
      </c>
      <c r="I294" s="711">
        <v>2431</v>
      </c>
      <c r="J294" s="711"/>
      <c r="K294" s="711"/>
      <c r="L294" s="711"/>
      <c r="M294" s="711"/>
      <c r="N294" s="711"/>
      <c r="O294" s="711"/>
      <c r="P294" s="701"/>
      <c r="Q294" s="712"/>
    </row>
    <row r="295" spans="1:17" ht="14.4" customHeight="1" x14ac:dyDescent="0.3">
      <c r="A295" s="695" t="s">
        <v>544</v>
      </c>
      <c r="B295" s="696" t="s">
        <v>4164</v>
      </c>
      <c r="C295" s="696" t="s">
        <v>3896</v>
      </c>
      <c r="D295" s="696" t="s">
        <v>4203</v>
      </c>
      <c r="E295" s="696" t="s">
        <v>4204</v>
      </c>
      <c r="F295" s="711">
        <v>1</v>
      </c>
      <c r="G295" s="711">
        <v>2776</v>
      </c>
      <c r="H295" s="711">
        <v>1</v>
      </c>
      <c r="I295" s="711">
        <v>2776</v>
      </c>
      <c r="J295" s="711"/>
      <c r="K295" s="711"/>
      <c r="L295" s="711"/>
      <c r="M295" s="711"/>
      <c r="N295" s="711"/>
      <c r="O295" s="711"/>
      <c r="P295" s="701"/>
      <c r="Q295" s="712"/>
    </row>
    <row r="296" spans="1:17" ht="14.4" customHeight="1" x14ac:dyDescent="0.3">
      <c r="A296" s="695" t="s">
        <v>544</v>
      </c>
      <c r="B296" s="696" t="s">
        <v>4164</v>
      </c>
      <c r="C296" s="696" t="s">
        <v>3896</v>
      </c>
      <c r="D296" s="696" t="s">
        <v>4205</v>
      </c>
      <c r="E296" s="696" t="s">
        <v>4206</v>
      </c>
      <c r="F296" s="711">
        <v>1</v>
      </c>
      <c r="G296" s="711">
        <v>111</v>
      </c>
      <c r="H296" s="711">
        <v>1</v>
      </c>
      <c r="I296" s="711">
        <v>111</v>
      </c>
      <c r="J296" s="711"/>
      <c r="K296" s="711"/>
      <c r="L296" s="711"/>
      <c r="M296" s="711"/>
      <c r="N296" s="711"/>
      <c r="O296" s="711"/>
      <c r="P296" s="701"/>
      <c r="Q296" s="712"/>
    </row>
    <row r="297" spans="1:17" ht="14.4" customHeight="1" x14ac:dyDescent="0.3">
      <c r="A297" s="695" t="s">
        <v>544</v>
      </c>
      <c r="B297" s="696" t="s">
        <v>4164</v>
      </c>
      <c r="C297" s="696" t="s">
        <v>3896</v>
      </c>
      <c r="D297" s="696" t="s">
        <v>4207</v>
      </c>
      <c r="E297" s="696" t="s">
        <v>4208</v>
      </c>
      <c r="F297" s="711">
        <v>1</v>
      </c>
      <c r="G297" s="711">
        <v>7907</v>
      </c>
      <c r="H297" s="711">
        <v>1</v>
      </c>
      <c r="I297" s="711">
        <v>7907</v>
      </c>
      <c r="J297" s="711"/>
      <c r="K297" s="711"/>
      <c r="L297" s="711"/>
      <c r="M297" s="711"/>
      <c r="N297" s="711"/>
      <c r="O297" s="711"/>
      <c r="P297" s="701"/>
      <c r="Q297" s="712"/>
    </row>
    <row r="298" spans="1:17" ht="14.4" customHeight="1" x14ac:dyDescent="0.3">
      <c r="A298" s="695" t="s">
        <v>544</v>
      </c>
      <c r="B298" s="696" t="s">
        <v>4164</v>
      </c>
      <c r="C298" s="696" t="s">
        <v>3896</v>
      </c>
      <c r="D298" s="696" t="s">
        <v>4209</v>
      </c>
      <c r="E298" s="696" t="s">
        <v>4210</v>
      </c>
      <c r="F298" s="711">
        <v>1</v>
      </c>
      <c r="G298" s="711">
        <v>308</v>
      </c>
      <c r="H298" s="711">
        <v>1</v>
      </c>
      <c r="I298" s="711">
        <v>308</v>
      </c>
      <c r="J298" s="711"/>
      <c r="K298" s="711"/>
      <c r="L298" s="711"/>
      <c r="M298" s="711"/>
      <c r="N298" s="711">
        <v>2</v>
      </c>
      <c r="O298" s="711">
        <v>622</v>
      </c>
      <c r="P298" s="701">
        <v>2.0194805194805197</v>
      </c>
      <c r="Q298" s="712">
        <v>311</v>
      </c>
    </row>
    <row r="299" spans="1:17" ht="14.4" customHeight="1" x14ac:dyDescent="0.3">
      <c r="A299" s="695" t="s">
        <v>544</v>
      </c>
      <c r="B299" s="696" t="s">
        <v>4164</v>
      </c>
      <c r="C299" s="696" t="s">
        <v>3896</v>
      </c>
      <c r="D299" s="696" t="s">
        <v>4211</v>
      </c>
      <c r="E299" s="696" t="s">
        <v>4212</v>
      </c>
      <c r="F299" s="711"/>
      <c r="G299" s="711"/>
      <c r="H299" s="711"/>
      <c r="I299" s="711"/>
      <c r="J299" s="711">
        <v>1</v>
      </c>
      <c r="K299" s="711">
        <v>5546</v>
      </c>
      <c r="L299" s="711"/>
      <c r="M299" s="711">
        <v>5546</v>
      </c>
      <c r="N299" s="711"/>
      <c r="O299" s="711"/>
      <c r="P299" s="701"/>
      <c r="Q299" s="712"/>
    </row>
    <row r="300" spans="1:17" ht="14.4" customHeight="1" x14ac:dyDescent="0.3">
      <c r="A300" s="695" t="s">
        <v>544</v>
      </c>
      <c r="B300" s="696" t="s">
        <v>4164</v>
      </c>
      <c r="C300" s="696" t="s">
        <v>3896</v>
      </c>
      <c r="D300" s="696" t="s">
        <v>4213</v>
      </c>
      <c r="E300" s="696" t="s">
        <v>4214</v>
      </c>
      <c r="F300" s="711">
        <v>1</v>
      </c>
      <c r="G300" s="711">
        <v>1303</v>
      </c>
      <c r="H300" s="711">
        <v>1</v>
      </c>
      <c r="I300" s="711">
        <v>1303</v>
      </c>
      <c r="J300" s="711"/>
      <c r="K300" s="711"/>
      <c r="L300" s="711"/>
      <c r="M300" s="711"/>
      <c r="N300" s="711"/>
      <c r="O300" s="711"/>
      <c r="P300" s="701"/>
      <c r="Q300" s="712"/>
    </row>
    <row r="301" spans="1:17" ht="14.4" customHeight="1" x14ac:dyDescent="0.3">
      <c r="A301" s="695" t="s">
        <v>544</v>
      </c>
      <c r="B301" s="696" t="s">
        <v>4164</v>
      </c>
      <c r="C301" s="696" t="s">
        <v>3896</v>
      </c>
      <c r="D301" s="696" t="s">
        <v>4215</v>
      </c>
      <c r="E301" s="696" t="s">
        <v>4216</v>
      </c>
      <c r="F301" s="711"/>
      <c r="G301" s="711"/>
      <c r="H301" s="711"/>
      <c r="I301" s="711"/>
      <c r="J301" s="711">
        <v>1</v>
      </c>
      <c r="K301" s="711">
        <v>1049</v>
      </c>
      <c r="L301" s="711"/>
      <c r="M301" s="711">
        <v>1049</v>
      </c>
      <c r="N301" s="711"/>
      <c r="O301" s="711"/>
      <c r="P301" s="701"/>
      <c r="Q301" s="712"/>
    </row>
    <row r="302" spans="1:17" ht="14.4" customHeight="1" x14ac:dyDescent="0.3">
      <c r="A302" s="695" t="s">
        <v>544</v>
      </c>
      <c r="B302" s="696" t="s">
        <v>4164</v>
      </c>
      <c r="C302" s="696" t="s">
        <v>3896</v>
      </c>
      <c r="D302" s="696" t="s">
        <v>4217</v>
      </c>
      <c r="E302" s="696" t="s">
        <v>4182</v>
      </c>
      <c r="F302" s="711"/>
      <c r="G302" s="711"/>
      <c r="H302" s="711"/>
      <c r="I302" s="711"/>
      <c r="J302" s="711"/>
      <c r="K302" s="711"/>
      <c r="L302" s="711"/>
      <c r="M302" s="711"/>
      <c r="N302" s="711">
        <v>1</v>
      </c>
      <c r="O302" s="711">
        <v>559</v>
      </c>
      <c r="P302" s="701"/>
      <c r="Q302" s="712">
        <v>559</v>
      </c>
    </row>
    <row r="303" spans="1:17" ht="14.4" customHeight="1" x14ac:dyDescent="0.3">
      <c r="A303" s="695" t="s">
        <v>544</v>
      </c>
      <c r="B303" s="696" t="s">
        <v>4164</v>
      </c>
      <c r="C303" s="696" t="s">
        <v>3896</v>
      </c>
      <c r="D303" s="696" t="s">
        <v>4218</v>
      </c>
      <c r="E303" s="696" t="s">
        <v>4219</v>
      </c>
      <c r="F303" s="711">
        <v>1</v>
      </c>
      <c r="G303" s="711">
        <v>3513</v>
      </c>
      <c r="H303" s="711">
        <v>1</v>
      </c>
      <c r="I303" s="711">
        <v>3513</v>
      </c>
      <c r="J303" s="711"/>
      <c r="K303" s="711"/>
      <c r="L303" s="711"/>
      <c r="M303" s="711"/>
      <c r="N303" s="711"/>
      <c r="O303" s="711"/>
      <c r="P303" s="701"/>
      <c r="Q303" s="712"/>
    </row>
    <row r="304" spans="1:17" ht="14.4" customHeight="1" x14ac:dyDescent="0.3">
      <c r="A304" s="695" t="s">
        <v>544</v>
      </c>
      <c r="B304" s="696" t="s">
        <v>4220</v>
      </c>
      <c r="C304" s="696" t="s">
        <v>3896</v>
      </c>
      <c r="D304" s="696" t="s">
        <v>4074</v>
      </c>
      <c r="E304" s="696" t="s">
        <v>4075</v>
      </c>
      <c r="F304" s="711"/>
      <c r="G304" s="711"/>
      <c r="H304" s="711"/>
      <c r="I304" s="711"/>
      <c r="J304" s="711">
        <v>3</v>
      </c>
      <c r="K304" s="711">
        <v>0</v>
      </c>
      <c r="L304" s="711"/>
      <c r="M304" s="711">
        <v>0</v>
      </c>
      <c r="N304" s="711"/>
      <c r="O304" s="711"/>
      <c r="P304" s="701"/>
      <c r="Q304" s="712"/>
    </row>
    <row r="305" spans="1:17" ht="14.4" customHeight="1" x14ac:dyDescent="0.3">
      <c r="A305" s="695" t="s">
        <v>544</v>
      </c>
      <c r="B305" s="696" t="s">
        <v>4220</v>
      </c>
      <c r="C305" s="696" t="s">
        <v>3896</v>
      </c>
      <c r="D305" s="696" t="s">
        <v>4086</v>
      </c>
      <c r="E305" s="696" t="s">
        <v>4087</v>
      </c>
      <c r="F305" s="711"/>
      <c r="G305" s="711"/>
      <c r="H305" s="711"/>
      <c r="I305" s="711"/>
      <c r="J305" s="711">
        <v>1</v>
      </c>
      <c r="K305" s="711">
        <v>0</v>
      </c>
      <c r="L305" s="711"/>
      <c r="M305" s="711">
        <v>0</v>
      </c>
      <c r="N305" s="711"/>
      <c r="O305" s="711"/>
      <c r="P305" s="701"/>
      <c r="Q305" s="712"/>
    </row>
    <row r="306" spans="1:17" ht="14.4" customHeight="1" x14ac:dyDescent="0.3">
      <c r="A306" s="695" t="s">
        <v>544</v>
      </c>
      <c r="B306" s="696" t="s">
        <v>4220</v>
      </c>
      <c r="C306" s="696" t="s">
        <v>3896</v>
      </c>
      <c r="D306" s="696" t="s">
        <v>4221</v>
      </c>
      <c r="E306" s="696" t="s">
        <v>4222</v>
      </c>
      <c r="F306" s="711"/>
      <c r="G306" s="711"/>
      <c r="H306" s="711"/>
      <c r="I306" s="711"/>
      <c r="J306" s="711">
        <v>1</v>
      </c>
      <c r="K306" s="711">
        <v>0</v>
      </c>
      <c r="L306" s="711"/>
      <c r="M306" s="711">
        <v>0</v>
      </c>
      <c r="N306" s="711"/>
      <c r="O306" s="711"/>
      <c r="P306" s="701"/>
      <c r="Q306" s="712"/>
    </row>
    <row r="307" spans="1:17" ht="14.4" customHeight="1" x14ac:dyDescent="0.3">
      <c r="A307" s="695" t="s">
        <v>544</v>
      </c>
      <c r="B307" s="696" t="s">
        <v>4220</v>
      </c>
      <c r="C307" s="696" t="s">
        <v>3896</v>
      </c>
      <c r="D307" s="696" t="s">
        <v>4096</v>
      </c>
      <c r="E307" s="696" t="s">
        <v>4097</v>
      </c>
      <c r="F307" s="711"/>
      <c r="G307" s="711"/>
      <c r="H307" s="711"/>
      <c r="I307" s="711"/>
      <c r="J307" s="711">
        <v>2</v>
      </c>
      <c r="K307" s="711">
        <v>0</v>
      </c>
      <c r="L307" s="711"/>
      <c r="M307" s="711">
        <v>0</v>
      </c>
      <c r="N307" s="711"/>
      <c r="O307" s="711"/>
      <c r="P307" s="701"/>
      <c r="Q307" s="712"/>
    </row>
    <row r="308" spans="1:17" ht="14.4" customHeight="1" x14ac:dyDescent="0.3">
      <c r="A308" s="695" t="s">
        <v>544</v>
      </c>
      <c r="B308" s="696" t="s">
        <v>4220</v>
      </c>
      <c r="C308" s="696" t="s">
        <v>3896</v>
      </c>
      <c r="D308" s="696" t="s">
        <v>4102</v>
      </c>
      <c r="E308" s="696" t="s">
        <v>4103</v>
      </c>
      <c r="F308" s="711"/>
      <c r="G308" s="711"/>
      <c r="H308" s="711"/>
      <c r="I308" s="711"/>
      <c r="J308" s="711">
        <v>1</v>
      </c>
      <c r="K308" s="711">
        <v>9034</v>
      </c>
      <c r="L308" s="711"/>
      <c r="M308" s="711">
        <v>9034</v>
      </c>
      <c r="N308" s="711"/>
      <c r="O308" s="711"/>
      <c r="P308" s="701"/>
      <c r="Q308" s="712"/>
    </row>
    <row r="309" spans="1:17" ht="14.4" customHeight="1" x14ac:dyDescent="0.3">
      <c r="A309" s="695" t="s">
        <v>544</v>
      </c>
      <c r="B309" s="696" t="s">
        <v>4220</v>
      </c>
      <c r="C309" s="696" t="s">
        <v>3896</v>
      </c>
      <c r="D309" s="696" t="s">
        <v>4223</v>
      </c>
      <c r="E309" s="696" t="s">
        <v>4224</v>
      </c>
      <c r="F309" s="711"/>
      <c r="G309" s="711"/>
      <c r="H309" s="711"/>
      <c r="I309" s="711"/>
      <c r="J309" s="711">
        <v>1</v>
      </c>
      <c r="K309" s="711">
        <v>431</v>
      </c>
      <c r="L309" s="711"/>
      <c r="M309" s="711">
        <v>431</v>
      </c>
      <c r="N309" s="711"/>
      <c r="O309" s="711"/>
      <c r="P309" s="701"/>
      <c r="Q309" s="712"/>
    </row>
    <row r="310" spans="1:17" ht="14.4" customHeight="1" x14ac:dyDescent="0.3">
      <c r="A310" s="695" t="s">
        <v>544</v>
      </c>
      <c r="B310" s="696" t="s">
        <v>4220</v>
      </c>
      <c r="C310" s="696" t="s">
        <v>3896</v>
      </c>
      <c r="D310" s="696" t="s">
        <v>4118</v>
      </c>
      <c r="E310" s="696" t="s">
        <v>4119</v>
      </c>
      <c r="F310" s="711"/>
      <c r="G310" s="711"/>
      <c r="H310" s="711"/>
      <c r="I310" s="711"/>
      <c r="J310" s="711">
        <v>2</v>
      </c>
      <c r="K310" s="711">
        <v>0</v>
      </c>
      <c r="L310" s="711"/>
      <c r="M310" s="711">
        <v>0</v>
      </c>
      <c r="N310" s="711"/>
      <c r="O310" s="711"/>
      <c r="P310" s="701"/>
      <c r="Q310" s="712"/>
    </row>
    <row r="311" spans="1:17" ht="14.4" customHeight="1" x14ac:dyDescent="0.3">
      <c r="A311" s="695" t="s">
        <v>544</v>
      </c>
      <c r="B311" s="696" t="s">
        <v>4220</v>
      </c>
      <c r="C311" s="696" t="s">
        <v>3896</v>
      </c>
      <c r="D311" s="696" t="s">
        <v>4122</v>
      </c>
      <c r="E311" s="696" t="s">
        <v>4123</v>
      </c>
      <c r="F311" s="711"/>
      <c r="G311" s="711"/>
      <c r="H311" s="711"/>
      <c r="I311" s="711"/>
      <c r="J311" s="711">
        <v>1</v>
      </c>
      <c r="K311" s="711">
        <v>0</v>
      </c>
      <c r="L311" s="711"/>
      <c r="M311" s="711">
        <v>0</v>
      </c>
      <c r="N311" s="711"/>
      <c r="O311" s="711"/>
      <c r="P311" s="701"/>
      <c r="Q311" s="712"/>
    </row>
    <row r="312" spans="1:17" ht="14.4" customHeight="1" x14ac:dyDescent="0.3">
      <c r="A312" s="695" t="s">
        <v>544</v>
      </c>
      <c r="B312" s="696" t="s">
        <v>4220</v>
      </c>
      <c r="C312" s="696" t="s">
        <v>3896</v>
      </c>
      <c r="D312" s="696" t="s">
        <v>4128</v>
      </c>
      <c r="E312" s="696" t="s">
        <v>4129</v>
      </c>
      <c r="F312" s="711"/>
      <c r="G312" s="711"/>
      <c r="H312" s="711"/>
      <c r="I312" s="711"/>
      <c r="J312" s="711">
        <v>2</v>
      </c>
      <c r="K312" s="711">
        <v>0</v>
      </c>
      <c r="L312" s="711"/>
      <c r="M312" s="711">
        <v>0</v>
      </c>
      <c r="N312" s="711"/>
      <c r="O312" s="711"/>
      <c r="P312" s="701"/>
      <c r="Q312" s="712"/>
    </row>
    <row r="313" spans="1:17" ht="14.4" customHeight="1" x14ac:dyDescent="0.3">
      <c r="A313" s="695" t="s">
        <v>544</v>
      </c>
      <c r="B313" s="696" t="s">
        <v>4220</v>
      </c>
      <c r="C313" s="696" t="s">
        <v>3896</v>
      </c>
      <c r="D313" s="696" t="s">
        <v>4225</v>
      </c>
      <c r="E313" s="696" t="s">
        <v>4226</v>
      </c>
      <c r="F313" s="711">
        <v>1</v>
      </c>
      <c r="G313" s="711">
        <v>18299</v>
      </c>
      <c r="H313" s="711">
        <v>1</v>
      </c>
      <c r="I313" s="711">
        <v>18299</v>
      </c>
      <c r="J313" s="711">
        <v>2</v>
      </c>
      <c r="K313" s="711">
        <v>36700</v>
      </c>
      <c r="L313" s="711">
        <v>2.0055740750860704</v>
      </c>
      <c r="M313" s="711">
        <v>18350</v>
      </c>
      <c r="N313" s="711"/>
      <c r="O313" s="711"/>
      <c r="P313" s="701"/>
      <c r="Q313" s="712"/>
    </row>
    <row r="314" spans="1:17" ht="14.4" customHeight="1" x14ac:dyDescent="0.3">
      <c r="A314" s="695" t="s">
        <v>544</v>
      </c>
      <c r="B314" s="696" t="s">
        <v>4220</v>
      </c>
      <c r="C314" s="696" t="s">
        <v>3896</v>
      </c>
      <c r="D314" s="696" t="s">
        <v>4152</v>
      </c>
      <c r="E314" s="696" t="s">
        <v>4153</v>
      </c>
      <c r="F314" s="711"/>
      <c r="G314" s="711"/>
      <c r="H314" s="711"/>
      <c r="I314" s="711"/>
      <c r="J314" s="711">
        <v>1</v>
      </c>
      <c r="K314" s="711">
        <v>0</v>
      </c>
      <c r="L314" s="711"/>
      <c r="M314" s="711">
        <v>0</v>
      </c>
      <c r="N314" s="711"/>
      <c r="O314" s="711"/>
      <c r="P314" s="701"/>
      <c r="Q314" s="712"/>
    </row>
    <row r="315" spans="1:17" ht="14.4" customHeight="1" x14ac:dyDescent="0.3">
      <c r="A315" s="695" t="s">
        <v>544</v>
      </c>
      <c r="B315" s="696" t="s">
        <v>4220</v>
      </c>
      <c r="C315" s="696" t="s">
        <v>3896</v>
      </c>
      <c r="D315" s="696" t="s">
        <v>4227</v>
      </c>
      <c r="E315" s="696" t="s">
        <v>4228</v>
      </c>
      <c r="F315" s="711"/>
      <c r="G315" s="711"/>
      <c r="H315" s="711"/>
      <c r="I315" s="711"/>
      <c r="J315" s="711">
        <v>2</v>
      </c>
      <c r="K315" s="711">
        <v>0</v>
      </c>
      <c r="L315" s="711"/>
      <c r="M315" s="711">
        <v>0</v>
      </c>
      <c r="N315" s="711"/>
      <c r="O315" s="711"/>
      <c r="P315" s="701"/>
      <c r="Q315" s="712"/>
    </row>
    <row r="316" spans="1:17" ht="14.4" customHeight="1" x14ac:dyDescent="0.3">
      <c r="A316" s="695" t="s">
        <v>544</v>
      </c>
      <c r="B316" s="696" t="s">
        <v>4220</v>
      </c>
      <c r="C316" s="696" t="s">
        <v>3896</v>
      </c>
      <c r="D316" s="696" t="s">
        <v>4229</v>
      </c>
      <c r="E316" s="696" t="s">
        <v>4230</v>
      </c>
      <c r="F316" s="711"/>
      <c r="G316" s="711"/>
      <c r="H316" s="711"/>
      <c r="I316" s="711"/>
      <c r="J316" s="711">
        <v>1</v>
      </c>
      <c r="K316" s="711">
        <v>0</v>
      </c>
      <c r="L316" s="711"/>
      <c r="M316" s="711">
        <v>0</v>
      </c>
      <c r="N316" s="711"/>
      <c r="O316" s="711"/>
      <c r="P316" s="701"/>
      <c r="Q316" s="712"/>
    </row>
    <row r="317" spans="1:17" ht="14.4" customHeight="1" x14ac:dyDescent="0.3">
      <c r="A317" s="695" t="s">
        <v>544</v>
      </c>
      <c r="B317" s="696" t="s">
        <v>4231</v>
      </c>
      <c r="C317" s="696" t="s">
        <v>3896</v>
      </c>
      <c r="D317" s="696" t="s">
        <v>4232</v>
      </c>
      <c r="E317" s="696" t="s">
        <v>4233</v>
      </c>
      <c r="F317" s="711"/>
      <c r="G317" s="711"/>
      <c r="H317" s="711"/>
      <c r="I317" s="711"/>
      <c r="J317" s="711">
        <v>1</v>
      </c>
      <c r="K317" s="711">
        <v>5393</v>
      </c>
      <c r="L317" s="711"/>
      <c r="M317" s="711">
        <v>5393</v>
      </c>
      <c r="N317" s="711"/>
      <c r="O317" s="711"/>
      <c r="P317" s="701"/>
      <c r="Q317" s="712"/>
    </row>
    <row r="318" spans="1:17" ht="14.4" customHeight="1" x14ac:dyDescent="0.3">
      <c r="A318" s="695" t="s">
        <v>544</v>
      </c>
      <c r="B318" s="696" t="s">
        <v>4231</v>
      </c>
      <c r="C318" s="696" t="s">
        <v>3896</v>
      </c>
      <c r="D318" s="696" t="s">
        <v>4234</v>
      </c>
      <c r="E318" s="696" t="s">
        <v>4235</v>
      </c>
      <c r="F318" s="711"/>
      <c r="G318" s="711"/>
      <c r="H318" s="711"/>
      <c r="I318" s="711"/>
      <c r="J318" s="711">
        <v>1</v>
      </c>
      <c r="K318" s="711">
        <v>5226</v>
      </c>
      <c r="L318" s="711"/>
      <c r="M318" s="711">
        <v>5226</v>
      </c>
      <c r="N318" s="711"/>
      <c r="O318" s="711"/>
      <c r="P318" s="701"/>
      <c r="Q318" s="712"/>
    </row>
    <row r="319" spans="1:17" ht="14.4" customHeight="1" x14ac:dyDescent="0.3">
      <c r="A319" s="695" t="s">
        <v>544</v>
      </c>
      <c r="B319" s="696" t="s">
        <v>4231</v>
      </c>
      <c r="C319" s="696" t="s">
        <v>3896</v>
      </c>
      <c r="D319" s="696" t="s">
        <v>4236</v>
      </c>
      <c r="E319" s="696" t="s">
        <v>4237</v>
      </c>
      <c r="F319" s="711"/>
      <c r="G319" s="711"/>
      <c r="H319" s="711"/>
      <c r="I319" s="711"/>
      <c r="J319" s="711">
        <v>1</v>
      </c>
      <c r="K319" s="711">
        <v>3571</v>
      </c>
      <c r="L319" s="711"/>
      <c r="M319" s="711">
        <v>3571</v>
      </c>
      <c r="N319" s="711"/>
      <c r="O319" s="711"/>
      <c r="P319" s="701"/>
      <c r="Q319" s="712"/>
    </row>
    <row r="320" spans="1:17" ht="14.4" customHeight="1" x14ac:dyDescent="0.3">
      <c r="A320" s="695" t="s">
        <v>544</v>
      </c>
      <c r="B320" s="696" t="s">
        <v>4231</v>
      </c>
      <c r="C320" s="696" t="s">
        <v>3896</v>
      </c>
      <c r="D320" s="696" t="s">
        <v>4238</v>
      </c>
      <c r="E320" s="696" t="s">
        <v>4239</v>
      </c>
      <c r="F320" s="711"/>
      <c r="G320" s="711"/>
      <c r="H320" s="711"/>
      <c r="I320" s="711"/>
      <c r="J320" s="711">
        <v>1</v>
      </c>
      <c r="K320" s="711">
        <v>1488</v>
      </c>
      <c r="L320" s="711"/>
      <c r="M320" s="711">
        <v>1488</v>
      </c>
      <c r="N320" s="711"/>
      <c r="O320" s="711"/>
      <c r="P320" s="701"/>
      <c r="Q320" s="712"/>
    </row>
    <row r="321" spans="1:17" ht="14.4" customHeight="1" x14ac:dyDescent="0.3">
      <c r="A321" s="695" t="s">
        <v>544</v>
      </c>
      <c r="B321" s="696" t="s">
        <v>4231</v>
      </c>
      <c r="C321" s="696" t="s">
        <v>3896</v>
      </c>
      <c r="D321" s="696" t="s">
        <v>4240</v>
      </c>
      <c r="E321" s="696" t="s">
        <v>4241</v>
      </c>
      <c r="F321" s="711"/>
      <c r="G321" s="711"/>
      <c r="H321" s="711"/>
      <c r="I321" s="711"/>
      <c r="J321" s="711">
        <v>1</v>
      </c>
      <c r="K321" s="711">
        <v>2678</v>
      </c>
      <c r="L321" s="711"/>
      <c r="M321" s="711">
        <v>2678</v>
      </c>
      <c r="N321" s="711"/>
      <c r="O321" s="711"/>
      <c r="P321" s="701"/>
      <c r="Q321" s="712"/>
    </row>
    <row r="322" spans="1:17" ht="14.4" customHeight="1" x14ac:dyDescent="0.3">
      <c r="A322" s="695" t="s">
        <v>544</v>
      </c>
      <c r="B322" s="696" t="s">
        <v>4231</v>
      </c>
      <c r="C322" s="696" t="s">
        <v>3896</v>
      </c>
      <c r="D322" s="696" t="s">
        <v>4242</v>
      </c>
      <c r="E322" s="696" t="s">
        <v>4243</v>
      </c>
      <c r="F322" s="711"/>
      <c r="G322" s="711"/>
      <c r="H322" s="711"/>
      <c r="I322" s="711"/>
      <c r="J322" s="711">
        <v>1</v>
      </c>
      <c r="K322" s="711">
        <v>1104</v>
      </c>
      <c r="L322" s="711"/>
      <c r="M322" s="711">
        <v>1104</v>
      </c>
      <c r="N322" s="711"/>
      <c r="O322" s="711"/>
      <c r="P322" s="701"/>
      <c r="Q322" s="712"/>
    </row>
    <row r="323" spans="1:17" ht="14.4" customHeight="1" x14ac:dyDescent="0.3">
      <c r="A323" s="695" t="s">
        <v>544</v>
      </c>
      <c r="B323" s="696" t="s">
        <v>4231</v>
      </c>
      <c r="C323" s="696" t="s">
        <v>3896</v>
      </c>
      <c r="D323" s="696" t="s">
        <v>4244</v>
      </c>
      <c r="E323" s="696" t="s">
        <v>4245</v>
      </c>
      <c r="F323" s="711"/>
      <c r="G323" s="711"/>
      <c r="H323" s="711"/>
      <c r="I323" s="711"/>
      <c r="J323" s="711">
        <v>1</v>
      </c>
      <c r="K323" s="711">
        <v>3809</v>
      </c>
      <c r="L323" s="711"/>
      <c r="M323" s="711">
        <v>3809</v>
      </c>
      <c r="N323" s="711"/>
      <c r="O323" s="711"/>
      <c r="P323" s="701"/>
      <c r="Q323" s="712"/>
    </row>
    <row r="324" spans="1:17" ht="14.4" customHeight="1" x14ac:dyDescent="0.3">
      <c r="A324" s="695" t="s">
        <v>544</v>
      </c>
      <c r="B324" s="696" t="s">
        <v>4231</v>
      </c>
      <c r="C324" s="696" t="s">
        <v>3896</v>
      </c>
      <c r="D324" s="696" t="s">
        <v>4246</v>
      </c>
      <c r="E324" s="696" t="s">
        <v>4247</v>
      </c>
      <c r="F324" s="711"/>
      <c r="G324" s="711"/>
      <c r="H324" s="711"/>
      <c r="I324" s="711"/>
      <c r="J324" s="711">
        <v>2</v>
      </c>
      <c r="K324" s="711">
        <v>2478</v>
      </c>
      <c r="L324" s="711"/>
      <c r="M324" s="711">
        <v>1239</v>
      </c>
      <c r="N324" s="711"/>
      <c r="O324" s="711"/>
      <c r="P324" s="701"/>
      <c r="Q324" s="712"/>
    </row>
    <row r="325" spans="1:17" ht="14.4" customHeight="1" x14ac:dyDescent="0.3">
      <c r="A325" s="695" t="s">
        <v>544</v>
      </c>
      <c r="B325" s="696" t="s">
        <v>4231</v>
      </c>
      <c r="C325" s="696" t="s">
        <v>3896</v>
      </c>
      <c r="D325" s="696" t="s">
        <v>4248</v>
      </c>
      <c r="E325" s="696" t="s">
        <v>4249</v>
      </c>
      <c r="F325" s="711"/>
      <c r="G325" s="711"/>
      <c r="H325" s="711"/>
      <c r="I325" s="711"/>
      <c r="J325" s="711">
        <v>2</v>
      </c>
      <c r="K325" s="711">
        <v>884</v>
      </c>
      <c r="L325" s="711"/>
      <c r="M325" s="711">
        <v>442</v>
      </c>
      <c r="N325" s="711"/>
      <c r="O325" s="711"/>
      <c r="P325" s="701"/>
      <c r="Q325" s="712"/>
    </row>
    <row r="326" spans="1:17" ht="14.4" customHeight="1" x14ac:dyDescent="0.3">
      <c r="A326" s="695" t="s">
        <v>544</v>
      </c>
      <c r="B326" s="696" t="s">
        <v>4231</v>
      </c>
      <c r="C326" s="696" t="s">
        <v>3896</v>
      </c>
      <c r="D326" s="696" t="s">
        <v>4250</v>
      </c>
      <c r="E326" s="696" t="s">
        <v>4251</v>
      </c>
      <c r="F326" s="711"/>
      <c r="G326" s="711"/>
      <c r="H326" s="711"/>
      <c r="I326" s="711"/>
      <c r="J326" s="711">
        <v>1</v>
      </c>
      <c r="K326" s="711">
        <v>3928</v>
      </c>
      <c r="L326" s="711"/>
      <c r="M326" s="711">
        <v>3928</v>
      </c>
      <c r="N326" s="711"/>
      <c r="O326" s="711"/>
      <c r="P326" s="701"/>
      <c r="Q326" s="712"/>
    </row>
    <row r="327" spans="1:17" ht="14.4" customHeight="1" x14ac:dyDescent="0.3">
      <c r="A327" s="695" t="s">
        <v>544</v>
      </c>
      <c r="B327" s="696" t="s">
        <v>4252</v>
      </c>
      <c r="C327" s="696" t="s">
        <v>3896</v>
      </c>
      <c r="D327" s="696" t="s">
        <v>4253</v>
      </c>
      <c r="E327" s="696" t="s">
        <v>4254</v>
      </c>
      <c r="F327" s="711">
        <v>2</v>
      </c>
      <c r="G327" s="711">
        <v>1994</v>
      </c>
      <c r="H327" s="711">
        <v>1</v>
      </c>
      <c r="I327" s="711">
        <v>997</v>
      </c>
      <c r="J327" s="711"/>
      <c r="K327" s="711"/>
      <c r="L327" s="711"/>
      <c r="M327" s="711"/>
      <c r="N327" s="711"/>
      <c r="O327" s="711"/>
      <c r="P327" s="701"/>
      <c r="Q327" s="712"/>
    </row>
    <row r="328" spans="1:17" ht="14.4" customHeight="1" x14ac:dyDescent="0.3">
      <c r="A328" s="695" t="s">
        <v>544</v>
      </c>
      <c r="B328" s="696" t="s">
        <v>4252</v>
      </c>
      <c r="C328" s="696" t="s">
        <v>3896</v>
      </c>
      <c r="D328" s="696" t="s">
        <v>4255</v>
      </c>
      <c r="E328" s="696" t="s">
        <v>4256</v>
      </c>
      <c r="F328" s="711">
        <v>1</v>
      </c>
      <c r="G328" s="711">
        <v>1525</v>
      </c>
      <c r="H328" s="711">
        <v>1</v>
      </c>
      <c r="I328" s="711">
        <v>1525</v>
      </c>
      <c r="J328" s="711"/>
      <c r="K328" s="711"/>
      <c r="L328" s="711"/>
      <c r="M328" s="711"/>
      <c r="N328" s="711"/>
      <c r="O328" s="711"/>
      <c r="P328" s="701"/>
      <c r="Q328" s="712"/>
    </row>
    <row r="329" spans="1:17" ht="14.4" customHeight="1" x14ac:dyDescent="0.3">
      <c r="A329" s="695" t="s">
        <v>544</v>
      </c>
      <c r="B329" s="696" t="s">
        <v>4252</v>
      </c>
      <c r="C329" s="696" t="s">
        <v>3896</v>
      </c>
      <c r="D329" s="696" t="s">
        <v>4257</v>
      </c>
      <c r="E329" s="696" t="s">
        <v>4258</v>
      </c>
      <c r="F329" s="711">
        <v>2</v>
      </c>
      <c r="G329" s="711">
        <v>5246</v>
      </c>
      <c r="H329" s="711">
        <v>1</v>
      </c>
      <c r="I329" s="711">
        <v>2623</v>
      </c>
      <c r="J329" s="711"/>
      <c r="K329" s="711"/>
      <c r="L329" s="711"/>
      <c r="M329" s="711"/>
      <c r="N329" s="711"/>
      <c r="O329" s="711"/>
      <c r="P329" s="701"/>
      <c r="Q329" s="712"/>
    </row>
    <row r="330" spans="1:17" ht="14.4" customHeight="1" x14ac:dyDescent="0.3">
      <c r="A330" s="695" t="s">
        <v>544</v>
      </c>
      <c r="B330" s="696" t="s">
        <v>4252</v>
      </c>
      <c r="C330" s="696" t="s">
        <v>3896</v>
      </c>
      <c r="D330" s="696" t="s">
        <v>4259</v>
      </c>
      <c r="E330" s="696" t="s">
        <v>4260</v>
      </c>
      <c r="F330" s="711">
        <v>1</v>
      </c>
      <c r="G330" s="711">
        <v>684</v>
      </c>
      <c r="H330" s="711">
        <v>1</v>
      </c>
      <c r="I330" s="711">
        <v>684</v>
      </c>
      <c r="J330" s="711"/>
      <c r="K330" s="711"/>
      <c r="L330" s="711"/>
      <c r="M330" s="711"/>
      <c r="N330" s="711"/>
      <c r="O330" s="711"/>
      <c r="P330" s="701"/>
      <c r="Q330" s="712"/>
    </row>
    <row r="331" spans="1:17" ht="14.4" customHeight="1" x14ac:dyDescent="0.3">
      <c r="A331" s="695" t="s">
        <v>544</v>
      </c>
      <c r="B331" s="696" t="s">
        <v>4252</v>
      </c>
      <c r="C331" s="696" t="s">
        <v>3896</v>
      </c>
      <c r="D331" s="696" t="s">
        <v>4261</v>
      </c>
      <c r="E331" s="696" t="s">
        <v>4262</v>
      </c>
      <c r="F331" s="711">
        <v>1</v>
      </c>
      <c r="G331" s="711">
        <v>1793</v>
      </c>
      <c r="H331" s="711">
        <v>1</v>
      </c>
      <c r="I331" s="711">
        <v>1793</v>
      </c>
      <c r="J331" s="711"/>
      <c r="K331" s="711"/>
      <c r="L331" s="711"/>
      <c r="M331" s="711"/>
      <c r="N331" s="711"/>
      <c r="O331" s="711"/>
      <c r="P331" s="701"/>
      <c r="Q331" s="712"/>
    </row>
    <row r="332" spans="1:17" ht="14.4" customHeight="1" x14ac:dyDescent="0.3">
      <c r="A332" s="695" t="s">
        <v>544</v>
      </c>
      <c r="B332" s="696" t="s">
        <v>4263</v>
      </c>
      <c r="C332" s="696" t="s">
        <v>3896</v>
      </c>
      <c r="D332" s="696" t="s">
        <v>4264</v>
      </c>
      <c r="E332" s="696" t="s">
        <v>4265</v>
      </c>
      <c r="F332" s="711">
        <v>1</v>
      </c>
      <c r="G332" s="711">
        <v>2391</v>
      </c>
      <c r="H332" s="711">
        <v>1</v>
      </c>
      <c r="I332" s="711">
        <v>2391</v>
      </c>
      <c r="J332" s="711"/>
      <c r="K332" s="711"/>
      <c r="L332" s="711"/>
      <c r="M332" s="711"/>
      <c r="N332" s="711"/>
      <c r="O332" s="711"/>
      <c r="P332" s="701"/>
      <c r="Q332" s="712"/>
    </row>
    <row r="333" spans="1:17" ht="14.4" customHeight="1" x14ac:dyDescent="0.3">
      <c r="A333" s="695" t="s">
        <v>544</v>
      </c>
      <c r="B333" s="696" t="s">
        <v>3864</v>
      </c>
      <c r="C333" s="696" t="s">
        <v>3885</v>
      </c>
      <c r="D333" s="696" t="s">
        <v>4031</v>
      </c>
      <c r="E333" s="696" t="s">
        <v>4032</v>
      </c>
      <c r="F333" s="711">
        <v>2</v>
      </c>
      <c r="G333" s="711">
        <v>4620</v>
      </c>
      <c r="H333" s="711">
        <v>1</v>
      </c>
      <c r="I333" s="711">
        <v>2310</v>
      </c>
      <c r="J333" s="711">
        <v>6</v>
      </c>
      <c r="K333" s="711">
        <v>13860</v>
      </c>
      <c r="L333" s="711">
        <v>3</v>
      </c>
      <c r="M333" s="711">
        <v>2310</v>
      </c>
      <c r="N333" s="711">
        <v>1</v>
      </c>
      <c r="O333" s="711">
        <v>2310</v>
      </c>
      <c r="P333" s="701">
        <v>0.5</v>
      </c>
      <c r="Q333" s="712">
        <v>2310</v>
      </c>
    </row>
    <row r="334" spans="1:17" ht="14.4" customHeight="1" x14ac:dyDescent="0.3">
      <c r="A334" s="695" t="s">
        <v>544</v>
      </c>
      <c r="B334" s="696" t="s">
        <v>3864</v>
      </c>
      <c r="C334" s="696" t="s">
        <v>3885</v>
      </c>
      <c r="D334" s="696" t="s">
        <v>4010</v>
      </c>
      <c r="E334" s="696" t="s">
        <v>4011</v>
      </c>
      <c r="F334" s="711"/>
      <c r="G334" s="711"/>
      <c r="H334" s="711"/>
      <c r="I334" s="711"/>
      <c r="J334" s="711">
        <v>4</v>
      </c>
      <c r="K334" s="711">
        <v>3619</v>
      </c>
      <c r="L334" s="711"/>
      <c r="M334" s="711">
        <v>904.75</v>
      </c>
      <c r="N334" s="711">
        <v>17</v>
      </c>
      <c r="O334" s="711">
        <v>15380.75</v>
      </c>
      <c r="P334" s="701"/>
      <c r="Q334" s="712">
        <v>904.75</v>
      </c>
    </row>
    <row r="335" spans="1:17" ht="14.4" customHeight="1" x14ac:dyDescent="0.3">
      <c r="A335" s="695" t="s">
        <v>544</v>
      </c>
      <c r="B335" s="696" t="s">
        <v>3864</v>
      </c>
      <c r="C335" s="696" t="s">
        <v>3885</v>
      </c>
      <c r="D335" s="696" t="s">
        <v>3888</v>
      </c>
      <c r="E335" s="696" t="s">
        <v>3889</v>
      </c>
      <c r="F335" s="711"/>
      <c r="G335" s="711"/>
      <c r="H335" s="711"/>
      <c r="I335" s="711"/>
      <c r="J335" s="711">
        <v>1</v>
      </c>
      <c r="K335" s="711">
        <v>242.64</v>
      </c>
      <c r="L335" s="711"/>
      <c r="M335" s="711">
        <v>242.64</v>
      </c>
      <c r="N335" s="711"/>
      <c r="O335" s="711"/>
      <c r="P335" s="701"/>
      <c r="Q335" s="712"/>
    </row>
    <row r="336" spans="1:17" ht="14.4" customHeight="1" x14ac:dyDescent="0.3">
      <c r="A336" s="695" t="s">
        <v>544</v>
      </c>
      <c r="B336" s="696" t="s">
        <v>3864</v>
      </c>
      <c r="C336" s="696" t="s">
        <v>3896</v>
      </c>
      <c r="D336" s="696" t="s">
        <v>4012</v>
      </c>
      <c r="E336" s="696" t="s">
        <v>4013</v>
      </c>
      <c r="F336" s="711">
        <v>12</v>
      </c>
      <c r="G336" s="711">
        <v>2220</v>
      </c>
      <c r="H336" s="711">
        <v>1</v>
      </c>
      <c r="I336" s="711">
        <v>185</v>
      </c>
      <c r="J336" s="711">
        <v>13</v>
      </c>
      <c r="K336" s="711">
        <v>2405</v>
      </c>
      <c r="L336" s="711">
        <v>1.0833333333333333</v>
      </c>
      <c r="M336" s="711">
        <v>185</v>
      </c>
      <c r="N336" s="711">
        <v>10</v>
      </c>
      <c r="O336" s="711">
        <v>1856</v>
      </c>
      <c r="P336" s="701">
        <v>0.83603603603603605</v>
      </c>
      <c r="Q336" s="712">
        <v>185.6</v>
      </c>
    </row>
    <row r="337" spans="1:17" ht="14.4" customHeight="1" x14ac:dyDescent="0.3">
      <c r="A337" s="695" t="s">
        <v>544</v>
      </c>
      <c r="B337" s="696" t="s">
        <v>3864</v>
      </c>
      <c r="C337" s="696" t="s">
        <v>3896</v>
      </c>
      <c r="D337" s="696" t="s">
        <v>4045</v>
      </c>
      <c r="E337" s="696" t="s">
        <v>4046</v>
      </c>
      <c r="F337" s="711"/>
      <c r="G337" s="711"/>
      <c r="H337" s="711"/>
      <c r="I337" s="711"/>
      <c r="J337" s="711"/>
      <c r="K337" s="711"/>
      <c r="L337" s="711"/>
      <c r="M337" s="711"/>
      <c r="N337" s="711">
        <v>2</v>
      </c>
      <c r="O337" s="711">
        <v>2272</v>
      </c>
      <c r="P337" s="701"/>
      <c r="Q337" s="712">
        <v>1136</v>
      </c>
    </row>
    <row r="338" spans="1:17" ht="14.4" customHeight="1" x14ac:dyDescent="0.3">
      <c r="A338" s="695" t="s">
        <v>544</v>
      </c>
      <c r="B338" s="696" t="s">
        <v>3864</v>
      </c>
      <c r="C338" s="696" t="s">
        <v>3896</v>
      </c>
      <c r="D338" s="696" t="s">
        <v>3908</v>
      </c>
      <c r="E338" s="696" t="s">
        <v>3860</v>
      </c>
      <c r="F338" s="711">
        <v>1</v>
      </c>
      <c r="G338" s="711">
        <v>78</v>
      </c>
      <c r="H338" s="711">
        <v>1</v>
      </c>
      <c r="I338" s="711">
        <v>78</v>
      </c>
      <c r="J338" s="711"/>
      <c r="K338" s="711"/>
      <c r="L338" s="711"/>
      <c r="M338" s="711"/>
      <c r="N338" s="711"/>
      <c r="O338" s="711"/>
      <c r="P338" s="701"/>
      <c r="Q338" s="712"/>
    </row>
    <row r="339" spans="1:17" ht="14.4" customHeight="1" x14ac:dyDescent="0.3">
      <c r="A339" s="695" t="s">
        <v>544</v>
      </c>
      <c r="B339" s="696" t="s">
        <v>3864</v>
      </c>
      <c r="C339" s="696" t="s">
        <v>3896</v>
      </c>
      <c r="D339" s="696" t="s">
        <v>3909</v>
      </c>
      <c r="E339" s="696" t="s">
        <v>3910</v>
      </c>
      <c r="F339" s="711">
        <v>78</v>
      </c>
      <c r="G339" s="711">
        <v>18018</v>
      </c>
      <c r="H339" s="711">
        <v>1</v>
      </c>
      <c r="I339" s="711">
        <v>231</v>
      </c>
      <c r="J339" s="711">
        <v>74</v>
      </c>
      <c r="K339" s="711">
        <v>17168</v>
      </c>
      <c r="L339" s="711">
        <v>0.95282495282495283</v>
      </c>
      <c r="M339" s="711">
        <v>232</v>
      </c>
      <c r="N339" s="711">
        <v>71</v>
      </c>
      <c r="O339" s="711">
        <v>16510</v>
      </c>
      <c r="P339" s="701">
        <v>0.91630591630591629</v>
      </c>
      <c r="Q339" s="712">
        <v>232.53521126760563</v>
      </c>
    </row>
    <row r="340" spans="1:17" ht="14.4" customHeight="1" x14ac:dyDescent="0.3">
      <c r="A340" s="695" t="s">
        <v>544</v>
      </c>
      <c r="B340" s="696" t="s">
        <v>3864</v>
      </c>
      <c r="C340" s="696" t="s">
        <v>3896</v>
      </c>
      <c r="D340" s="696" t="s">
        <v>3911</v>
      </c>
      <c r="E340" s="696" t="s">
        <v>3912</v>
      </c>
      <c r="F340" s="711">
        <v>9</v>
      </c>
      <c r="G340" s="711">
        <v>1044</v>
      </c>
      <c r="H340" s="711">
        <v>1</v>
      </c>
      <c r="I340" s="711">
        <v>116</v>
      </c>
      <c r="J340" s="711">
        <v>6</v>
      </c>
      <c r="K340" s="711">
        <v>696</v>
      </c>
      <c r="L340" s="711">
        <v>0.66666666666666663</v>
      </c>
      <c r="M340" s="711">
        <v>116</v>
      </c>
      <c r="N340" s="711">
        <v>6</v>
      </c>
      <c r="O340" s="711">
        <v>698</v>
      </c>
      <c r="P340" s="701">
        <v>0.66858237547892718</v>
      </c>
      <c r="Q340" s="712">
        <v>116.33333333333333</v>
      </c>
    </row>
    <row r="341" spans="1:17" ht="14.4" customHeight="1" x14ac:dyDescent="0.3">
      <c r="A341" s="695" t="s">
        <v>544</v>
      </c>
      <c r="B341" s="696" t="s">
        <v>3864</v>
      </c>
      <c r="C341" s="696" t="s">
        <v>3896</v>
      </c>
      <c r="D341" s="696" t="s">
        <v>3913</v>
      </c>
      <c r="E341" s="696" t="s">
        <v>3914</v>
      </c>
      <c r="F341" s="711">
        <v>1</v>
      </c>
      <c r="G341" s="711">
        <v>319</v>
      </c>
      <c r="H341" s="711">
        <v>1</v>
      </c>
      <c r="I341" s="711">
        <v>319</v>
      </c>
      <c r="J341" s="711"/>
      <c r="K341" s="711"/>
      <c r="L341" s="711"/>
      <c r="M341" s="711"/>
      <c r="N341" s="711">
        <v>2</v>
      </c>
      <c r="O341" s="711">
        <v>640</v>
      </c>
      <c r="P341" s="701">
        <v>2.0062695924764888</v>
      </c>
      <c r="Q341" s="712">
        <v>320</v>
      </c>
    </row>
    <row r="342" spans="1:17" ht="14.4" customHeight="1" x14ac:dyDescent="0.3">
      <c r="A342" s="695" t="s">
        <v>544</v>
      </c>
      <c r="B342" s="696" t="s">
        <v>3864</v>
      </c>
      <c r="C342" s="696" t="s">
        <v>3896</v>
      </c>
      <c r="D342" s="696" t="s">
        <v>3915</v>
      </c>
      <c r="E342" s="696" t="s">
        <v>3916</v>
      </c>
      <c r="F342" s="711">
        <v>5</v>
      </c>
      <c r="G342" s="711">
        <v>2415</v>
      </c>
      <c r="H342" s="711">
        <v>1</v>
      </c>
      <c r="I342" s="711">
        <v>483</v>
      </c>
      <c r="J342" s="711">
        <v>8</v>
      </c>
      <c r="K342" s="711">
        <v>3872</v>
      </c>
      <c r="L342" s="711">
        <v>1.6033126293995859</v>
      </c>
      <c r="M342" s="711">
        <v>484</v>
      </c>
      <c r="N342" s="711"/>
      <c r="O342" s="711"/>
      <c r="P342" s="701"/>
      <c r="Q342" s="712"/>
    </row>
    <row r="343" spans="1:17" ht="14.4" customHeight="1" x14ac:dyDescent="0.3">
      <c r="A343" s="695" t="s">
        <v>544</v>
      </c>
      <c r="B343" s="696" t="s">
        <v>3864</v>
      </c>
      <c r="C343" s="696" t="s">
        <v>3896</v>
      </c>
      <c r="D343" s="696" t="s">
        <v>3919</v>
      </c>
      <c r="E343" s="696" t="s">
        <v>3920</v>
      </c>
      <c r="F343" s="711">
        <v>1</v>
      </c>
      <c r="G343" s="711">
        <v>748</v>
      </c>
      <c r="H343" s="711">
        <v>1</v>
      </c>
      <c r="I343" s="711">
        <v>748</v>
      </c>
      <c r="J343" s="711"/>
      <c r="K343" s="711"/>
      <c r="L343" s="711"/>
      <c r="M343" s="711"/>
      <c r="N343" s="711"/>
      <c r="O343" s="711"/>
      <c r="P343" s="701"/>
      <c r="Q343" s="712"/>
    </row>
    <row r="344" spans="1:17" ht="14.4" customHeight="1" x14ac:dyDescent="0.3">
      <c r="A344" s="695" t="s">
        <v>544</v>
      </c>
      <c r="B344" s="696" t="s">
        <v>3864</v>
      </c>
      <c r="C344" s="696" t="s">
        <v>3896</v>
      </c>
      <c r="D344" s="696" t="s">
        <v>3921</v>
      </c>
      <c r="E344" s="696" t="s">
        <v>3916</v>
      </c>
      <c r="F344" s="711">
        <v>3</v>
      </c>
      <c r="G344" s="711">
        <v>1650</v>
      </c>
      <c r="H344" s="711">
        <v>1</v>
      </c>
      <c r="I344" s="711">
        <v>550</v>
      </c>
      <c r="J344" s="711">
        <v>4</v>
      </c>
      <c r="K344" s="711">
        <v>2212</v>
      </c>
      <c r="L344" s="711">
        <v>1.3406060606060606</v>
      </c>
      <c r="M344" s="711">
        <v>553</v>
      </c>
      <c r="N344" s="711">
        <v>2</v>
      </c>
      <c r="O344" s="711">
        <v>1106</v>
      </c>
      <c r="P344" s="701">
        <v>0.67030303030303029</v>
      </c>
      <c r="Q344" s="712">
        <v>553</v>
      </c>
    </row>
    <row r="345" spans="1:17" ht="14.4" customHeight="1" x14ac:dyDescent="0.3">
      <c r="A345" s="695" t="s">
        <v>544</v>
      </c>
      <c r="B345" s="696" t="s">
        <v>3864</v>
      </c>
      <c r="C345" s="696" t="s">
        <v>3896</v>
      </c>
      <c r="D345" s="696" t="s">
        <v>3922</v>
      </c>
      <c r="E345" s="696" t="s">
        <v>3918</v>
      </c>
      <c r="F345" s="711">
        <v>3</v>
      </c>
      <c r="G345" s="711">
        <v>2229</v>
      </c>
      <c r="H345" s="711">
        <v>1</v>
      </c>
      <c r="I345" s="711">
        <v>743</v>
      </c>
      <c r="J345" s="711">
        <v>1</v>
      </c>
      <c r="K345" s="711">
        <v>746</v>
      </c>
      <c r="L345" s="711">
        <v>0.33467922835352176</v>
      </c>
      <c r="M345" s="711">
        <v>746</v>
      </c>
      <c r="N345" s="711"/>
      <c r="O345" s="711"/>
      <c r="P345" s="701"/>
      <c r="Q345" s="712"/>
    </row>
    <row r="346" spans="1:17" ht="14.4" customHeight="1" x14ac:dyDescent="0.3">
      <c r="A346" s="695" t="s">
        <v>544</v>
      </c>
      <c r="B346" s="696" t="s">
        <v>3864</v>
      </c>
      <c r="C346" s="696" t="s">
        <v>3896</v>
      </c>
      <c r="D346" s="696" t="s">
        <v>4014</v>
      </c>
      <c r="E346" s="696" t="s">
        <v>4015</v>
      </c>
      <c r="F346" s="711">
        <v>98</v>
      </c>
      <c r="G346" s="711">
        <v>78400</v>
      </c>
      <c r="H346" s="711">
        <v>1</v>
      </c>
      <c r="I346" s="711">
        <v>800</v>
      </c>
      <c r="J346" s="711">
        <v>123</v>
      </c>
      <c r="K346" s="711">
        <v>98769</v>
      </c>
      <c r="L346" s="711">
        <v>1.2598086734693879</v>
      </c>
      <c r="M346" s="711">
        <v>803</v>
      </c>
      <c r="N346" s="711">
        <v>143</v>
      </c>
      <c r="O346" s="711">
        <v>114973</v>
      </c>
      <c r="P346" s="701">
        <v>1.4664923469387756</v>
      </c>
      <c r="Q346" s="712">
        <v>804.00699300699296</v>
      </c>
    </row>
    <row r="347" spans="1:17" ht="14.4" customHeight="1" x14ac:dyDescent="0.3">
      <c r="A347" s="695" t="s">
        <v>544</v>
      </c>
      <c r="B347" s="696" t="s">
        <v>3864</v>
      </c>
      <c r="C347" s="696" t="s">
        <v>3896</v>
      </c>
      <c r="D347" s="696" t="s">
        <v>4035</v>
      </c>
      <c r="E347" s="696" t="s">
        <v>3963</v>
      </c>
      <c r="F347" s="711"/>
      <c r="G347" s="711"/>
      <c r="H347" s="711"/>
      <c r="I347" s="711"/>
      <c r="J347" s="711">
        <v>4</v>
      </c>
      <c r="K347" s="711">
        <v>2820</v>
      </c>
      <c r="L347" s="711"/>
      <c r="M347" s="711">
        <v>705</v>
      </c>
      <c r="N347" s="711">
        <v>2</v>
      </c>
      <c r="O347" s="711">
        <v>1410</v>
      </c>
      <c r="P347" s="701"/>
      <c r="Q347" s="712">
        <v>705</v>
      </c>
    </row>
    <row r="348" spans="1:17" ht="14.4" customHeight="1" x14ac:dyDescent="0.3">
      <c r="A348" s="695" t="s">
        <v>544</v>
      </c>
      <c r="B348" s="696" t="s">
        <v>3864</v>
      </c>
      <c r="C348" s="696" t="s">
        <v>3896</v>
      </c>
      <c r="D348" s="696" t="s">
        <v>4036</v>
      </c>
      <c r="E348" s="696" t="s">
        <v>3920</v>
      </c>
      <c r="F348" s="711"/>
      <c r="G348" s="711"/>
      <c r="H348" s="711"/>
      <c r="I348" s="711"/>
      <c r="J348" s="711">
        <v>4</v>
      </c>
      <c r="K348" s="711">
        <v>3272</v>
      </c>
      <c r="L348" s="711"/>
      <c r="M348" s="711">
        <v>818</v>
      </c>
      <c r="N348" s="711">
        <v>1</v>
      </c>
      <c r="O348" s="711">
        <v>818</v>
      </c>
      <c r="P348" s="701"/>
      <c r="Q348" s="712">
        <v>818</v>
      </c>
    </row>
    <row r="349" spans="1:17" ht="14.4" customHeight="1" x14ac:dyDescent="0.3">
      <c r="A349" s="695" t="s">
        <v>544</v>
      </c>
      <c r="B349" s="696" t="s">
        <v>3864</v>
      </c>
      <c r="C349" s="696" t="s">
        <v>3896</v>
      </c>
      <c r="D349" s="696" t="s">
        <v>3927</v>
      </c>
      <c r="E349" s="696" t="s">
        <v>3928</v>
      </c>
      <c r="F349" s="711">
        <v>24</v>
      </c>
      <c r="G349" s="711">
        <v>4944</v>
      </c>
      <c r="H349" s="711">
        <v>1</v>
      </c>
      <c r="I349" s="711">
        <v>206</v>
      </c>
      <c r="J349" s="711">
        <v>24</v>
      </c>
      <c r="K349" s="711">
        <v>4968</v>
      </c>
      <c r="L349" s="711">
        <v>1.0048543689320388</v>
      </c>
      <c r="M349" s="711">
        <v>207</v>
      </c>
      <c r="N349" s="711">
        <v>20</v>
      </c>
      <c r="O349" s="711">
        <v>4148</v>
      </c>
      <c r="P349" s="701">
        <v>0.8389967637540453</v>
      </c>
      <c r="Q349" s="712">
        <v>207.4</v>
      </c>
    </row>
    <row r="350" spans="1:17" ht="14.4" customHeight="1" x14ac:dyDescent="0.3">
      <c r="A350" s="695" t="s">
        <v>544</v>
      </c>
      <c r="B350" s="696" t="s">
        <v>3864</v>
      </c>
      <c r="C350" s="696" t="s">
        <v>3896</v>
      </c>
      <c r="D350" s="696" t="s">
        <v>3935</v>
      </c>
      <c r="E350" s="696" t="s">
        <v>3936</v>
      </c>
      <c r="F350" s="711">
        <v>354</v>
      </c>
      <c r="G350" s="711">
        <v>28674</v>
      </c>
      <c r="H350" s="711">
        <v>1</v>
      </c>
      <c r="I350" s="711">
        <v>81</v>
      </c>
      <c r="J350" s="711">
        <v>367</v>
      </c>
      <c r="K350" s="711">
        <v>30094</v>
      </c>
      <c r="L350" s="711">
        <v>1.0495222152472623</v>
      </c>
      <c r="M350" s="711">
        <v>82</v>
      </c>
      <c r="N350" s="711">
        <v>294</v>
      </c>
      <c r="O350" s="711">
        <v>24220</v>
      </c>
      <c r="P350" s="701">
        <v>0.84466764316105181</v>
      </c>
      <c r="Q350" s="712">
        <v>82.38095238095238</v>
      </c>
    </row>
    <row r="351" spans="1:17" ht="14.4" customHeight="1" x14ac:dyDescent="0.3">
      <c r="A351" s="695" t="s">
        <v>544</v>
      </c>
      <c r="B351" s="696" t="s">
        <v>3864</v>
      </c>
      <c r="C351" s="696" t="s">
        <v>3896</v>
      </c>
      <c r="D351" s="696" t="s">
        <v>3939</v>
      </c>
      <c r="E351" s="696" t="s">
        <v>3940</v>
      </c>
      <c r="F351" s="711">
        <v>1</v>
      </c>
      <c r="G351" s="711">
        <v>852</v>
      </c>
      <c r="H351" s="711">
        <v>1</v>
      </c>
      <c r="I351" s="711">
        <v>852</v>
      </c>
      <c r="J351" s="711"/>
      <c r="K351" s="711"/>
      <c r="L351" s="711"/>
      <c r="M351" s="711"/>
      <c r="N351" s="711"/>
      <c r="O351" s="711"/>
      <c r="P351" s="701"/>
      <c r="Q351" s="712"/>
    </row>
    <row r="352" spans="1:17" ht="14.4" customHeight="1" x14ac:dyDescent="0.3">
      <c r="A352" s="695" t="s">
        <v>544</v>
      </c>
      <c r="B352" s="696" t="s">
        <v>3864</v>
      </c>
      <c r="C352" s="696" t="s">
        <v>3896</v>
      </c>
      <c r="D352" s="696" t="s">
        <v>4016</v>
      </c>
      <c r="E352" s="696" t="s">
        <v>4015</v>
      </c>
      <c r="F352" s="711">
        <v>128</v>
      </c>
      <c r="G352" s="711">
        <v>118528</v>
      </c>
      <c r="H352" s="711">
        <v>1</v>
      </c>
      <c r="I352" s="711">
        <v>926</v>
      </c>
      <c r="J352" s="711">
        <v>177</v>
      </c>
      <c r="K352" s="711">
        <v>164433</v>
      </c>
      <c r="L352" s="711">
        <v>1.3872924541036717</v>
      </c>
      <c r="M352" s="711">
        <v>929</v>
      </c>
      <c r="N352" s="711">
        <v>129</v>
      </c>
      <c r="O352" s="711">
        <v>119877</v>
      </c>
      <c r="P352" s="701">
        <v>1.0113812769978401</v>
      </c>
      <c r="Q352" s="712">
        <v>929.27906976744191</v>
      </c>
    </row>
    <row r="353" spans="1:17" ht="14.4" customHeight="1" x14ac:dyDescent="0.3">
      <c r="A353" s="695" t="s">
        <v>544</v>
      </c>
      <c r="B353" s="696" t="s">
        <v>3864</v>
      </c>
      <c r="C353" s="696" t="s">
        <v>3896</v>
      </c>
      <c r="D353" s="696" t="s">
        <v>3943</v>
      </c>
      <c r="E353" s="696" t="s">
        <v>3944</v>
      </c>
      <c r="F353" s="711"/>
      <c r="G353" s="711"/>
      <c r="H353" s="711"/>
      <c r="I353" s="711"/>
      <c r="J353" s="711">
        <v>1</v>
      </c>
      <c r="K353" s="711">
        <v>0</v>
      </c>
      <c r="L353" s="711"/>
      <c r="M353" s="711">
        <v>0</v>
      </c>
      <c r="N353" s="711"/>
      <c r="O353" s="711"/>
      <c r="P353" s="701"/>
      <c r="Q353" s="712"/>
    </row>
    <row r="354" spans="1:17" ht="14.4" customHeight="1" x14ac:dyDescent="0.3">
      <c r="A354" s="695" t="s">
        <v>544</v>
      </c>
      <c r="B354" s="696" t="s">
        <v>3864</v>
      </c>
      <c r="C354" s="696" t="s">
        <v>3896</v>
      </c>
      <c r="D354" s="696" t="s">
        <v>3945</v>
      </c>
      <c r="E354" s="696" t="s">
        <v>3946</v>
      </c>
      <c r="F354" s="711"/>
      <c r="G354" s="711"/>
      <c r="H354" s="711"/>
      <c r="I354" s="711"/>
      <c r="J354" s="711"/>
      <c r="K354" s="711"/>
      <c r="L354" s="711"/>
      <c r="M354" s="711"/>
      <c r="N354" s="711">
        <v>12</v>
      </c>
      <c r="O354" s="711">
        <v>1350</v>
      </c>
      <c r="P354" s="701"/>
      <c r="Q354" s="712">
        <v>112.5</v>
      </c>
    </row>
    <row r="355" spans="1:17" ht="14.4" customHeight="1" x14ac:dyDescent="0.3">
      <c r="A355" s="695" t="s">
        <v>544</v>
      </c>
      <c r="B355" s="696" t="s">
        <v>3864</v>
      </c>
      <c r="C355" s="696" t="s">
        <v>3896</v>
      </c>
      <c r="D355" s="696" t="s">
        <v>4017</v>
      </c>
      <c r="E355" s="696" t="s">
        <v>4015</v>
      </c>
      <c r="F355" s="711">
        <v>53</v>
      </c>
      <c r="G355" s="711">
        <v>38849</v>
      </c>
      <c r="H355" s="711">
        <v>1</v>
      </c>
      <c r="I355" s="711">
        <v>733</v>
      </c>
      <c r="J355" s="711">
        <v>25</v>
      </c>
      <c r="K355" s="711">
        <v>18350</v>
      </c>
      <c r="L355" s="711">
        <v>0.47234163041519728</v>
      </c>
      <c r="M355" s="711">
        <v>734</v>
      </c>
      <c r="N355" s="711">
        <v>32</v>
      </c>
      <c r="O355" s="711">
        <v>23500</v>
      </c>
      <c r="P355" s="701">
        <v>0.60490617519112466</v>
      </c>
      <c r="Q355" s="712">
        <v>734.375</v>
      </c>
    </row>
    <row r="356" spans="1:17" ht="14.4" customHeight="1" x14ac:dyDescent="0.3">
      <c r="A356" s="695" t="s">
        <v>544</v>
      </c>
      <c r="B356" s="696" t="s">
        <v>3864</v>
      </c>
      <c r="C356" s="696" t="s">
        <v>3896</v>
      </c>
      <c r="D356" s="696" t="s">
        <v>4025</v>
      </c>
      <c r="E356" s="696" t="s">
        <v>4026</v>
      </c>
      <c r="F356" s="711"/>
      <c r="G356" s="711"/>
      <c r="H356" s="711"/>
      <c r="I356" s="711"/>
      <c r="J356" s="711"/>
      <c r="K356" s="711"/>
      <c r="L356" s="711"/>
      <c r="M356" s="711"/>
      <c r="N356" s="711">
        <v>1</v>
      </c>
      <c r="O356" s="711">
        <v>56</v>
      </c>
      <c r="P356" s="701"/>
      <c r="Q356" s="712">
        <v>56</v>
      </c>
    </row>
    <row r="357" spans="1:17" ht="14.4" customHeight="1" x14ac:dyDescent="0.3">
      <c r="A357" s="695" t="s">
        <v>544</v>
      </c>
      <c r="B357" s="696" t="s">
        <v>3864</v>
      </c>
      <c r="C357" s="696" t="s">
        <v>3896</v>
      </c>
      <c r="D357" s="696" t="s">
        <v>4018</v>
      </c>
      <c r="E357" s="696" t="s">
        <v>4019</v>
      </c>
      <c r="F357" s="711">
        <v>188</v>
      </c>
      <c r="G357" s="711">
        <v>98324</v>
      </c>
      <c r="H357" s="711">
        <v>1</v>
      </c>
      <c r="I357" s="711">
        <v>523</v>
      </c>
      <c r="J357" s="711">
        <v>130</v>
      </c>
      <c r="K357" s="711">
        <v>68120</v>
      </c>
      <c r="L357" s="711">
        <v>0.6928115210935275</v>
      </c>
      <c r="M357" s="711">
        <v>524</v>
      </c>
      <c r="N357" s="711">
        <v>177</v>
      </c>
      <c r="O357" s="711">
        <v>92822</v>
      </c>
      <c r="P357" s="701">
        <v>0.94404214637321504</v>
      </c>
      <c r="Q357" s="712">
        <v>524.41807909604518</v>
      </c>
    </row>
    <row r="358" spans="1:17" ht="14.4" customHeight="1" x14ac:dyDescent="0.3">
      <c r="A358" s="695" t="s">
        <v>544</v>
      </c>
      <c r="B358" s="696" t="s">
        <v>3864</v>
      </c>
      <c r="C358" s="696" t="s">
        <v>3896</v>
      </c>
      <c r="D358" s="696" t="s">
        <v>3953</v>
      </c>
      <c r="E358" s="696" t="s">
        <v>3954</v>
      </c>
      <c r="F358" s="711">
        <v>12</v>
      </c>
      <c r="G358" s="711">
        <v>3540</v>
      </c>
      <c r="H358" s="711">
        <v>1</v>
      </c>
      <c r="I358" s="711">
        <v>295</v>
      </c>
      <c r="J358" s="711">
        <v>2</v>
      </c>
      <c r="K358" s="711">
        <v>592</v>
      </c>
      <c r="L358" s="711">
        <v>0.16723163841807909</v>
      </c>
      <c r="M358" s="711">
        <v>296</v>
      </c>
      <c r="N358" s="711"/>
      <c r="O358" s="711"/>
      <c r="P358" s="701"/>
      <c r="Q358" s="712"/>
    </row>
    <row r="359" spans="1:17" ht="14.4" customHeight="1" x14ac:dyDescent="0.3">
      <c r="A359" s="695" t="s">
        <v>544</v>
      </c>
      <c r="B359" s="696" t="s">
        <v>3864</v>
      </c>
      <c r="C359" s="696" t="s">
        <v>3896</v>
      </c>
      <c r="D359" s="696" t="s">
        <v>4020</v>
      </c>
      <c r="E359" s="696" t="s">
        <v>3928</v>
      </c>
      <c r="F359" s="711">
        <v>10</v>
      </c>
      <c r="G359" s="711">
        <v>1720</v>
      </c>
      <c r="H359" s="711">
        <v>1</v>
      </c>
      <c r="I359" s="711">
        <v>172</v>
      </c>
      <c r="J359" s="711">
        <v>5</v>
      </c>
      <c r="K359" s="711">
        <v>860</v>
      </c>
      <c r="L359" s="711">
        <v>0.5</v>
      </c>
      <c r="M359" s="711">
        <v>172</v>
      </c>
      <c r="N359" s="711">
        <v>5</v>
      </c>
      <c r="O359" s="711">
        <v>864</v>
      </c>
      <c r="P359" s="701">
        <v>0.50232558139534889</v>
      </c>
      <c r="Q359" s="712">
        <v>172.8</v>
      </c>
    </row>
    <row r="360" spans="1:17" ht="14.4" customHeight="1" x14ac:dyDescent="0.3">
      <c r="A360" s="695" t="s">
        <v>544</v>
      </c>
      <c r="B360" s="696" t="s">
        <v>3864</v>
      </c>
      <c r="C360" s="696" t="s">
        <v>3896</v>
      </c>
      <c r="D360" s="696" t="s">
        <v>3957</v>
      </c>
      <c r="E360" s="696" t="s">
        <v>3954</v>
      </c>
      <c r="F360" s="711">
        <v>2</v>
      </c>
      <c r="G360" s="711">
        <v>724</v>
      </c>
      <c r="H360" s="711">
        <v>1</v>
      </c>
      <c r="I360" s="711">
        <v>362</v>
      </c>
      <c r="J360" s="711">
        <v>2</v>
      </c>
      <c r="K360" s="711">
        <v>730</v>
      </c>
      <c r="L360" s="711">
        <v>1.0082872928176796</v>
      </c>
      <c r="M360" s="711">
        <v>365</v>
      </c>
      <c r="N360" s="711">
        <v>8</v>
      </c>
      <c r="O360" s="711">
        <v>2940</v>
      </c>
      <c r="P360" s="701">
        <v>4.0607734806629834</v>
      </c>
      <c r="Q360" s="712">
        <v>367.5</v>
      </c>
    </row>
    <row r="361" spans="1:17" ht="14.4" customHeight="1" x14ac:dyDescent="0.3">
      <c r="A361" s="695" t="s">
        <v>544</v>
      </c>
      <c r="B361" s="696" t="s">
        <v>3864</v>
      </c>
      <c r="C361" s="696" t="s">
        <v>3896</v>
      </c>
      <c r="D361" s="696" t="s">
        <v>3960</v>
      </c>
      <c r="E361" s="696" t="s">
        <v>3961</v>
      </c>
      <c r="F361" s="711">
        <v>1</v>
      </c>
      <c r="G361" s="711">
        <v>632</v>
      </c>
      <c r="H361" s="711">
        <v>1</v>
      </c>
      <c r="I361" s="711">
        <v>632</v>
      </c>
      <c r="J361" s="711">
        <v>2</v>
      </c>
      <c r="K361" s="711">
        <v>1270</v>
      </c>
      <c r="L361" s="711">
        <v>2.009493670886076</v>
      </c>
      <c r="M361" s="711">
        <v>635</v>
      </c>
      <c r="N361" s="711"/>
      <c r="O361" s="711"/>
      <c r="P361" s="701"/>
      <c r="Q361" s="712"/>
    </row>
    <row r="362" spans="1:17" ht="14.4" customHeight="1" x14ac:dyDescent="0.3">
      <c r="A362" s="695" t="s">
        <v>544</v>
      </c>
      <c r="B362" s="696" t="s">
        <v>3864</v>
      </c>
      <c r="C362" s="696" t="s">
        <v>3896</v>
      </c>
      <c r="D362" s="696" t="s">
        <v>3962</v>
      </c>
      <c r="E362" s="696" t="s">
        <v>3963</v>
      </c>
      <c r="F362" s="711">
        <v>2</v>
      </c>
      <c r="G362" s="711">
        <v>1198</v>
      </c>
      <c r="H362" s="711">
        <v>1</v>
      </c>
      <c r="I362" s="711">
        <v>599</v>
      </c>
      <c r="J362" s="711"/>
      <c r="K362" s="711"/>
      <c r="L362" s="711"/>
      <c r="M362" s="711"/>
      <c r="N362" s="711"/>
      <c r="O362" s="711"/>
      <c r="P362" s="701"/>
      <c r="Q362" s="712"/>
    </row>
    <row r="363" spans="1:17" ht="14.4" customHeight="1" x14ac:dyDescent="0.3">
      <c r="A363" s="695" t="s">
        <v>544</v>
      </c>
      <c r="B363" s="696" t="s">
        <v>3864</v>
      </c>
      <c r="C363" s="696" t="s">
        <v>3896</v>
      </c>
      <c r="D363" s="696" t="s">
        <v>4037</v>
      </c>
      <c r="E363" s="696" t="s">
        <v>4038</v>
      </c>
      <c r="F363" s="711">
        <v>5</v>
      </c>
      <c r="G363" s="711">
        <v>500</v>
      </c>
      <c r="H363" s="711">
        <v>1</v>
      </c>
      <c r="I363" s="711">
        <v>100</v>
      </c>
      <c r="J363" s="711">
        <v>3</v>
      </c>
      <c r="K363" s="711">
        <v>300</v>
      </c>
      <c r="L363" s="711">
        <v>0.6</v>
      </c>
      <c r="M363" s="711">
        <v>100</v>
      </c>
      <c r="N363" s="711">
        <v>2</v>
      </c>
      <c r="O363" s="711">
        <v>200</v>
      </c>
      <c r="P363" s="701">
        <v>0.4</v>
      </c>
      <c r="Q363" s="712">
        <v>100</v>
      </c>
    </row>
    <row r="364" spans="1:17" ht="14.4" customHeight="1" x14ac:dyDescent="0.3">
      <c r="A364" s="695" t="s">
        <v>544</v>
      </c>
      <c r="B364" s="696" t="s">
        <v>3864</v>
      </c>
      <c r="C364" s="696" t="s">
        <v>3896</v>
      </c>
      <c r="D364" s="696" t="s">
        <v>4021</v>
      </c>
      <c r="E364" s="696" t="s">
        <v>4015</v>
      </c>
      <c r="F364" s="711">
        <v>61</v>
      </c>
      <c r="G364" s="711">
        <v>61549</v>
      </c>
      <c r="H364" s="711">
        <v>1</v>
      </c>
      <c r="I364" s="711">
        <v>1009</v>
      </c>
      <c r="J364" s="711">
        <v>52</v>
      </c>
      <c r="K364" s="711">
        <v>52624</v>
      </c>
      <c r="L364" s="711">
        <v>0.85499358234902278</v>
      </c>
      <c r="M364" s="711">
        <v>1012</v>
      </c>
      <c r="N364" s="711">
        <v>11</v>
      </c>
      <c r="O364" s="711">
        <v>11132</v>
      </c>
      <c r="P364" s="701">
        <v>0.18086402703537019</v>
      </c>
      <c r="Q364" s="712">
        <v>1012</v>
      </c>
    </row>
    <row r="365" spans="1:17" ht="14.4" customHeight="1" x14ac:dyDescent="0.3">
      <c r="A365" s="695" t="s">
        <v>544</v>
      </c>
      <c r="B365" s="696" t="s">
        <v>3864</v>
      </c>
      <c r="C365" s="696" t="s">
        <v>3896</v>
      </c>
      <c r="D365" s="696" t="s">
        <v>3968</v>
      </c>
      <c r="E365" s="696" t="s">
        <v>3924</v>
      </c>
      <c r="F365" s="711">
        <v>2</v>
      </c>
      <c r="G365" s="711">
        <v>666</v>
      </c>
      <c r="H365" s="711">
        <v>1</v>
      </c>
      <c r="I365" s="711">
        <v>333</v>
      </c>
      <c r="J365" s="711"/>
      <c r="K365" s="711"/>
      <c r="L365" s="711"/>
      <c r="M365" s="711"/>
      <c r="N365" s="711">
        <v>1</v>
      </c>
      <c r="O365" s="711">
        <v>335</v>
      </c>
      <c r="P365" s="701">
        <v>0.50300300300300305</v>
      </c>
      <c r="Q365" s="712">
        <v>335</v>
      </c>
    </row>
    <row r="366" spans="1:17" ht="14.4" customHeight="1" x14ac:dyDescent="0.3">
      <c r="A366" s="695" t="s">
        <v>544</v>
      </c>
      <c r="B366" s="696" t="s">
        <v>3864</v>
      </c>
      <c r="C366" s="696" t="s">
        <v>3896</v>
      </c>
      <c r="D366" s="696" t="s">
        <v>4029</v>
      </c>
      <c r="E366" s="696" t="s">
        <v>4015</v>
      </c>
      <c r="F366" s="711">
        <v>24</v>
      </c>
      <c r="G366" s="711">
        <v>20616</v>
      </c>
      <c r="H366" s="711">
        <v>1</v>
      </c>
      <c r="I366" s="711">
        <v>859</v>
      </c>
      <c r="J366" s="711">
        <v>6</v>
      </c>
      <c r="K366" s="711">
        <v>5160</v>
      </c>
      <c r="L366" s="711">
        <v>0.25029103608847497</v>
      </c>
      <c r="M366" s="711">
        <v>860</v>
      </c>
      <c r="N366" s="711"/>
      <c r="O366" s="711"/>
      <c r="P366" s="701"/>
      <c r="Q366" s="712"/>
    </row>
    <row r="367" spans="1:17" ht="14.4" customHeight="1" x14ac:dyDescent="0.3">
      <c r="A367" s="695" t="s">
        <v>544</v>
      </c>
      <c r="B367" s="696" t="s">
        <v>3864</v>
      </c>
      <c r="C367" s="696" t="s">
        <v>3896</v>
      </c>
      <c r="D367" s="696" t="s">
        <v>4039</v>
      </c>
      <c r="E367" s="696" t="s">
        <v>3971</v>
      </c>
      <c r="F367" s="711"/>
      <c r="G367" s="711"/>
      <c r="H367" s="711"/>
      <c r="I367" s="711"/>
      <c r="J367" s="711">
        <v>5</v>
      </c>
      <c r="K367" s="711">
        <v>4005</v>
      </c>
      <c r="L367" s="711"/>
      <c r="M367" s="711">
        <v>801</v>
      </c>
      <c r="N367" s="711">
        <v>21</v>
      </c>
      <c r="O367" s="711">
        <v>16821</v>
      </c>
      <c r="P367" s="701"/>
      <c r="Q367" s="712">
        <v>801</v>
      </c>
    </row>
    <row r="368" spans="1:17" ht="14.4" customHeight="1" x14ac:dyDescent="0.3">
      <c r="A368" s="695" t="s">
        <v>544</v>
      </c>
      <c r="B368" s="696" t="s">
        <v>3864</v>
      </c>
      <c r="C368" s="696" t="s">
        <v>3896</v>
      </c>
      <c r="D368" s="696" t="s">
        <v>4040</v>
      </c>
      <c r="E368" s="696" t="s">
        <v>3971</v>
      </c>
      <c r="F368" s="711"/>
      <c r="G368" s="711"/>
      <c r="H368" s="711"/>
      <c r="I368" s="711"/>
      <c r="J368" s="711"/>
      <c r="K368" s="711"/>
      <c r="L368" s="711"/>
      <c r="M368" s="711"/>
      <c r="N368" s="711">
        <v>16</v>
      </c>
      <c r="O368" s="711">
        <v>9424</v>
      </c>
      <c r="P368" s="701"/>
      <c r="Q368" s="712">
        <v>589</v>
      </c>
    </row>
    <row r="369" spans="1:17" ht="14.4" customHeight="1" x14ac:dyDescent="0.3">
      <c r="A369" s="695" t="s">
        <v>544</v>
      </c>
      <c r="B369" s="696" t="s">
        <v>3864</v>
      </c>
      <c r="C369" s="696" t="s">
        <v>3896</v>
      </c>
      <c r="D369" s="696" t="s">
        <v>4041</v>
      </c>
      <c r="E369" s="696" t="s">
        <v>4015</v>
      </c>
      <c r="F369" s="711"/>
      <c r="G369" s="711"/>
      <c r="H369" s="711"/>
      <c r="I369" s="711"/>
      <c r="J369" s="711">
        <v>2</v>
      </c>
      <c r="K369" s="711">
        <v>1886</v>
      </c>
      <c r="L369" s="711"/>
      <c r="M369" s="711">
        <v>943</v>
      </c>
      <c r="N369" s="711"/>
      <c r="O369" s="711"/>
      <c r="P369" s="701"/>
      <c r="Q369" s="712"/>
    </row>
    <row r="370" spans="1:17" ht="14.4" customHeight="1" x14ac:dyDescent="0.3">
      <c r="A370" s="695" t="s">
        <v>544</v>
      </c>
      <c r="B370" s="696" t="s">
        <v>3864</v>
      </c>
      <c r="C370" s="696" t="s">
        <v>3896</v>
      </c>
      <c r="D370" s="696" t="s">
        <v>4027</v>
      </c>
      <c r="E370" s="696" t="s">
        <v>4023</v>
      </c>
      <c r="F370" s="711">
        <v>3</v>
      </c>
      <c r="G370" s="711">
        <v>1812</v>
      </c>
      <c r="H370" s="711">
        <v>1</v>
      </c>
      <c r="I370" s="711">
        <v>604</v>
      </c>
      <c r="J370" s="711">
        <v>1</v>
      </c>
      <c r="K370" s="711">
        <v>606</v>
      </c>
      <c r="L370" s="711">
        <v>0.33443708609271522</v>
      </c>
      <c r="M370" s="711">
        <v>606</v>
      </c>
      <c r="N370" s="711">
        <v>2</v>
      </c>
      <c r="O370" s="711">
        <v>1212</v>
      </c>
      <c r="P370" s="701">
        <v>0.66887417218543044</v>
      </c>
      <c r="Q370" s="712">
        <v>606</v>
      </c>
    </row>
    <row r="371" spans="1:17" ht="14.4" customHeight="1" x14ac:dyDescent="0.3">
      <c r="A371" s="695" t="s">
        <v>544</v>
      </c>
      <c r="B371" s="696" t="s">
        <v>3864</v>
      </c>
      <c r="C371" s="696" t="s">
        <v>3896</v>
      </c>
      <c r="D371" s="696" t="s">
        <v>4022</v>
      </c>
      <c r="E371" s="696" t="s">
        <v>4023</v>
      </c>
      <c r="F371" s="711">
        <v>2</v>
      </c>
      <c r="G371" s="711">
        <v>1036</v>
      </c>
      <c r="H371" s="711">
        <v>1</v>
      </c>
      <c r="I371" s="711">
        <v>518</v>
      </c>
      <c r="J371" s="711"/>
      <c r="K371" s="711"/>
      <c r="L371" s="711"/>
      <c r="M371" s="711"/>
      <c r="N371" s="711">
        <v>1</v>
      </c>
      <c r="O371" s="711">
        <v>520</v>
      </c>
      <c r="P371" s="701">
        <v>0.50193050193050193</v>
      </c>
      <c r="Q371" s="712">
        <v>520</v>
      </c>
    </row>
    <row r="372" spans="1:17" ht="14.4" customHeight="1" x14ac:dyDescent="0.3">
      <c r="A372" s="695" t="s">
        <v>544</v>
      </c>
      <c r="B372" s="696" t="s">
        <v>3864</v>
      </c>
      <c r="C372" s="696" t="s">
        <v>3896</v>
      </c>
      <c r="D372" s="696" t="s">
        <v>4047</v>
      </c>
      <c r="E372" s="696" t="s">
        <v>4048</v>
      </c>
      <c r="F372" s="711"/>
      <c r="G372" s="711"/>
      <c r="H372" s="711"/>
      <c r="I372" s="711"/>
      <c r="J372" s="711"/>
      <c r="K372" s="711"/>
      <c r="L372" s="711"/>
      <c r="M372" s="711"/>
      <c r="N372" s="711">
        <v>1</v>
      </c>
      <c r="O372" s="711">
        <v>1370</v>
      </c>
      <c r="P372" s="701"/>
      <c r="Q372" s="712">
        <v>1370</v>
      </c>
    </row>
    <row r="373" spans="1:17" ht="14.4" customHeight="1" x14ac:dyDescent="0.3">
      <c r="A373" s="695" t="s">
        <v>544</v>
      </c>
      <c r="B373" s="696" t="s">
        <v>4266</v>
      </c>
      <c r="C373" s="696" t="s">
        <v>3896</v>
      </c>
      <c r="D373" s="696" t="s">
        <v>4267</v>
      </c>
      <c r="E373" s="696" t="s">
        <v>3860</v>
      </c>
      <c r="F373" s="711">
        <v>1</v>
      </c>
      <c r="G373" s="711">
        <v>237</v>
      </c>
      <c r="H373" s="711">
        <v>1</v>
      </c>
      <c r="I373" s="711">
        <v>237</v>
      </c>
      <c r="J373" s="711"/>
      <c r="K373" s="711"/>
      <c r="L373" s="711"/>
      <c r="M373" s="711"/>
      <c r="N373" s="711"/>
      <c r="O373" s="711"/>
      <c r="P373" s="701"/>
      <c r="Q373" s="712"/>
    </row>
    <row r="374" spans="1:17" ht="14.4" customHeight="1" x14ac:dyDescent="0.3">
      <c r="A374" s="695" t="s">
        <v>544</v>
      </c>
      <c r="B374" s="696" t="s">
        <v>4268</v>
      </c>
      <c r="C374" s="696" t="s">
        <v>3865</v>
      </c>
      <c r="D374" s="696" t="s">
        <v>4269</v>
      </c>
      <c r="E374" s="696" t="s">
        <v>3860</v>
      </c>
      <c r="F374" s="711">
        <v>32</v>
      </c>
      <c r="G374" s="711">
        <v>10037.76</v>
      </c>
      <c r="H374" s="711">
        <v>1</v>
      </c>
      <c r="I374" s="711">
        <v>313.68</v>
      </c>
      <c r="J374" s="711">
        <v>50</v>
      </c>
      <c r="K374" s="711">
        <v>5729</v>
      </c>
      <c r="L374" s="711">
        <v>0.57074486738077024</v>
      </c>
      <c r="M374" s="711">
        <v>114.58</v>
      </c>
      <c r="N374" s="711"/>
      <c r="O374" s="711"/>
      <c r="P374" s="701"/>
      <c r="Q374" s="712"/>
    </row>
    <row r="375" spans="1:17" ht="14.4" customHeight="1" x14ac:dyDescent="0.3">
      <c r="A375" s="695" t="s">
        <v>544</v>
      </c>
      <c r="B375" s="696" t="s">
        <v>4268</v>
      </c>
      <c r="C375" s="696" t="s">
        <v>3865</v>
      </c>
      <c r="D375" s="696" t="s">
        <v>4270</v>
      </c>
      <c r="E375" s="696" t="s">
        <v>4271</v>
      </c>
      <c r="F375" s="711"/>
      <c r="G375" s="711"/>
      <c r="H375" s="711"/>
      <c r="I375" s="711"/>
      <c r="J375" s="711"/>
      <c r="K375" s="711"/>
      <c r="L375" s="711"/>
      <c r="M375" s="711"/>
      <c r="N375" s="711">
        <v>0.1</v>
      </c>
      <c r="O375" s="711">
        <v>1213.93</v>
      </c>
      <c r="P375" s="701"/>
      <c r="Q375" s="712">
        <v>12139.3</v>
      </c>
    </row>
    <row r="376" spans="1:17" ht="14.4" customHeight="1" x14ac:dyDescent="0.3">
      <c r="A376" s="695" t="s">
        <v>544</v>
      </c>
      <c r="B376" s="696" t="s">
        <v>4268</v>
      </c>
      <c r="C376" s="696" t="s">
        <v>3865</v>
      </c>
      <c r="D376" s="696" t="s">
        <v>4272</v>
      </c>
      <c r="E376" s="696" t="s">
        <v>4273</v>
      </c>
      <c r="F376" s="711">
        <v>43</v>
      </c>
      <c r="G376" s="711">
        <v>5197.6899999999996</v>
      </c>
      <c r="H376" s="711">
        <v>1</v>
      </c>
      <c r="I376" s="711">
        <v>120.87651162790696</v>
      </c>
      <c r="J376" s="711">
        <v>6</v>
      </c>
      <c r="K376" s="711">
        <v>499.8</v>
      </c>
      <c r="L376" s="711">
        <v>9.6158101002560767E-2</v>
      </c>
      <c r="M376" s="711">
        <v>83.3</v>
      </c>
      <c r="N376" s="711">
        <v>15.5</v>
      </c>
      <c r="O376" s="711">
        <v>1575.38</v>
      </c>
      <c r="P376" s="701">
        <v>0.30309233524892792</v>
      </c>
      <c r="Q376" s="712">
        <v>101.63741935483871</v>
      </c>
    </row>
    <row r="377" spans="1:17" ht="14.4" customHeight="1" x14ac:dyDescent="0.3">
      <c r="A377" s="695" t="s">
        <v>544</v>
      </c>
      <c r="B377" s="696" t="s">
        <v>4268</v>
      </c>
      <c r="C377" s="696" t="s">
        <v>3865</v>
      </c>
      <c r="D377" s="696" t="s">
        <v>4274</v>
      </c>
      <c r="E377" s="696" t="s">
        <v>4275</v>
      </c>
      <c r="F377" s="711">
        <v>14</v>
      </c>
      <c r="G377" s="711">
        <v>23554.02</v>
      </c>
      <c r="H377" s="711">
        <v>1</v>
      </c>
      <c r="I377" s="711">
        <v>1682.43</v>
      </c>
      <c r="J377" s="711">
        <v>4</v>
      </c>
      <c r="K377" s="711">
        <v>4257.28</v>
      </c>
      <c r="L377" s="711">
        <v>0.18074536745744463</v>
      </c>
      <c r="M377" s="711">
        <v>1064.32</v>
      </c>
      <c r="N377" s="711">
        <v>1</v>
      </c>
      <c r="O377" s="711">
        <v>1064.32</v>
      </c>
      <c r="P377" s="701">
        <v>4.5186341864361157E-2</v>
      </c>
      <c r="Q377" s="712">
        <v>1064.32</v>
      </c>
    </row>
    <row r="378" spans="1:17" ht="14.4" customHeight="1" x14ac:dyDescent="0.3">
      <c r="A378" s="695" t="s">
        <v>544</v>
      </c>
      <c r="B378" s="696" t="s">
        <v>4268</v>
      </c>
      <c r="C378" s="696" t="s">
        <v>3865</v>
      </c>
      <c r="D378" s="696" t="s">
        <v>4276</v>
      </c>
      <c r="E378" s="696" t="s">
        <v>4277</v>
      </c>
      <c r="F378" s="711"/>
      <c r="G378" s="711"/>
      <c r="H378" s="711"/>
      <c r="I378" s="711"/>
      <c r="J378" s="711">
        <v>8</v>
      </c>
      <c r="K378" s="711">
        <v>41718.559999999998</v>
      </c>
      <c r="L378" s="711"/>
      <c r="M378" s="711">
        <v>5214.82</v>
      </c>
      <c r="N378" s="711"/>
      <c r="O378" s="711"/>
      <c r="P378" s="701"/>
      <c r="Q378" s="712"/>
    </row>
    <row r="379" spans="1:17" ht="14.4" customHeight="1" x14ac:dyDescent="0.3">
      <c r="A379" s="695" t="s">
        <v>544</v>
      </c>
      <c r="B379" s="696" t="s">
        <v>4268</v>
      </c>
      <c r="C379" s="696" t="s">
        <v>3865</v>
      </c>
      <c r="D379" s="696" t="s">
        <v>4278</v>
      </c>
      <c r="E379" s="696" t="s">
        <v>1703</v>
      </c>
      <c r="F379" s="711"/>
      <c r="G379" s="711"/>
      <c r="H379" s="711"/>
      <c r="I379" s="711"/>
      <c r="J379" s="711">
        <v>10</v>
      </c>
      <c r="K379" s="711">
        <v>1179.5999999999999</v>
      </c>
      <c r="L379" s="711"/>
      <c r="M379" s="711">
        <v>117.96</v>
      </c>
      <c r="N379" s="711">
        <v>22</v>
      </c>
      <c r="O379" s="711">
        <v>2595.12</v>
      </c>
      <c r="P379" s="701"/>
      <c r="Q379" s="712">
        <v>117.96</v>
      </c>
    </row>
    <row r="380" spans="1:17" ht="14.4" customHeight="1" x14ac:dyDescent="0.3">
      <c r="A380" s="695" t="s">
        <v>544</v>
      </c>
      <c r="B380" s="696" t="s">
        <v>4268</v>
      </c>
      <c r="C380" s="696" t="s">
        <v>3865</v>
      </c>
      <c r="D380" s="696" t="s">
        <v>4279</v>
      </c>
      <c r="E380" s="696" t="s">
        <v>1654</v>
      </c>
      <c r="F380" s="711">
        <v>0.7</v>
      </c>
      <c r="G380" s="711">
        <v>191.31</v>
      </c>
      <c r="H380" s="711">
        <v>1</v>
      </c>
      <c r="I380" s="711">
        <v>273.3</v>
      </c>
      <c r="J380" s="711"/>
      <c r="K380" s="711"/>
      <c r="L380" s="711"/>
      <c r="M380" s="711"/>
      <c r="N380" s="711"/>
      <c r="O380" s="711"/>
      <c r="P380" s="701"/>
      <c r="Q380" s="712"/>
    </row>
    <row r="381" spans="1:17" ht="14.4" customHeight="1" x14ac:dyDescent="0.3">
      <c r="A381" s="695" t="s">
        <v>544</v>
      </c>
      <c r="B381" s="696" t="s">
        <v>4268</v>
      </c>
      <c r="C381" s="696" t="s">
        <v>3865</v>
      </c>
      <c r="D381" s="696" t="s">
        <v>4280</v>
      </c>
      <c r="E381" s="696" t="s">
        <v>4281</v>
      </c>
      <c r="F381" s="711">
        <v>38</v>
      </c>
      <c r="G381" s="711">
        <v>10413.89</v>
      </c>
      <c r="H381" s="711">
        <v>1</v>
      </c>
      <c r="I381" s="711">
        <v>274.04973684210523</v>
      </c>
      <c r="J381" s="711">
        <v>31</v>
      </c>
      <c r="K381" s="711">
        <v>2606.48</v>
      </c>
      <c r="L381" s="711">
        <v>0.25028879698172346</v>
      </c>
      <c r="M381" s="711">
        <v>84.08</v>
      </c>
      <c r="N381" s="711">
        <v>44.75</v>
      </c>
      <c r="O381" s="711">
        <v>3762.58</v>
      </c>
      <c r="P381" s="701">
        <v>0.36130398919135887</v>
      </c>
      <c r="Q381" s="712">
        <v>84.08</v>
      </c>
    </row>
    <row r="382" spans="1:17" ht="14.4" customHeight="1" x14ac:dyDescent="0.3">
      <c r="A382" s="695" t="s">
        <v>544</v>
      </c>
      <c r="B382" s="696" t="s">
        <v>4268</v>
      </c>
      <c r="C382" s="696" t="s">
        <v>3865</v>
      </c>
      <c r="D382" s="696" t="s">
        <v>4282</v>
      </c>
      <c r="E382" s="696" t="s">
        <v>4283</v>
      </c>
      <c r="F382" s="711">
        <v>3</v>
      </c>
      <c r="G382" s="711">
        <v>99805.1</v>
      </c>
      <c r="H382" s="711">
        <v>1</v>
      </c>
      <c r="I382" s="711">
        <v>33268.366666666669</v>
      </c>
      <c r="J382" s="711"/>
      <c r="K382" s="711"/>
      <c r="L382" s="711"/>
      <c r="M382" s="711"/>
      <c r="N382" s="711"/>
      <c r="O382" s="711"/>
      <c r="P382" s="701"/>
      <c r="Q382" s="712"/>
    </row>
    <row r="383" spans="1:17" ht="14.4" customHeight="1" x14ac:dyDescent="0.3">
      <c r="A383" s="695" t="s">
        <v>544</v>
      </c>
      <c r="B383" s="696" t="s">
        <v>4268</v>
      </c>
      <c r="C383" s="696" t="s">
        <v>3865</v>
      </c>
      <c r="D383" s="696" t="s">
        <v>4284</v>
      </c>
      <c r="E383" s="696" t="s">
        <v>4285</v>
      </c>
      <c r="F383" s="711">
        <v>50.400000000000006</v>
      </c>
      <c r="G383" s="711">
        <v>54637.999999999993</v>
      </c>
      <c r="H383" s="711">
        <v>1</v>
      </c>
      <c r="I383" s="711">
        <v>1084.0873015873012</v>
      </c>
      <c r="J383" s="711">
        <v>61.5</v>
      </c>
      <c r="K383" s="711">
        <v>66377.849999999991</v>
      </c>
      <c r="L383" s="711">
        <v>1.2148660273070024</v>
      </c>
      <c r="M383" s="711">
        <v>1079.3146341463414</v>
      </c>
      <c r="N383" s="711">
        <v>232.6</v>
      </c>
      <c r="O383" s="711">
        <v>251049.77000000002</v>
      </c>
      <c r="P383" s="701">
        <v>4.5947833009993051</v>
      </c>
      <c r="Q383" s="712">
        <v>1079.3197334479794</v>
      </c>
    </row>
    <row r="384" spans="1:17" ht="14.4" customHeight="1" x14ac:dyDescent="0.3">
      <c r="A384" s="695" t="s">
        <v>544</v>
      </c>
      <c r="B384" s="696" t="s">
        <v>4268</v>
      </c>
      <c r="C384" s="696" t="s">
        <v>3865</v>
      </c>
      <c r="D384" s="696" t="s">
        <v>4286</v>
      </c>
      <c r="E384" s="696" t="s">
        <v>1139</v>
      </c>
      <c r="F384" s="711"/>
      <c r="G384" s="711"/>
      <c r="H384" s="711"/>
      <c r="I384" s="711"/>
      <c r="J384" s="711">
        <v>21</v>
      </c>
      <c r="K384" s="711">
        <v>19482.75</v>
      </c>
      <c r="L384" s="711"/>
      <c r="M384" s="711">
        <v>927.75</v>
      </c>
      <c r="N384" s="711">
        <v>11</v>
      </c>
      <c r="O384" s="711">
        <v>7968.4</v>
      </c>
      <c r="P384" s="701"/>
      <c r="Q384" s="712">
        <v>724.4</v>
      </c>
    </row>
    <row r="385" spans="1:17" ht="14.4" customHeight="1" x14ac:dyDescent="0.3">
      <c r="A385" s="695" t="s">
        <v>544</v>
      </c>
      <c r="B385" s="696" t="s">
        <v>4268</v>
      </c>
      <c r="C385" s="696" t="s">
        <v>3865</v>
      </c>
      <c r="D385" s="696" t="s">
        <v>4287</v>
      </c>
      <c r="E385" s="696" t="s">
        <v>1677</v>
      </c>
      <c r="F385" s="711">
        <v>281</v>
      </c>
      <c r="G385" s="711">
        <v>25762.47</v>
      </c>
      <c r="H385" s="711">
        <v>1</v>
      </c>
      <c r="I385" s="711">
        <v>91.681387900355872</v>
      </c>
      <c r="J385" s="711">
        <v>202</v>
      </c>
      <c r="K385" s="711">
        <v>13452.06</v>
      </c>
      <c r="L385" s="711">
        <v>0.52215723104189926</v>
      </c>
      <c r="M385" s="711">
        <v>66.594356435643562</v>
      </c>
      <c r="N385" s="711">
        <v>222</v>
      </c>
      <c r="O385" s="711">
        <v>13553.1</v>
      </c>
      <c r="P385" s="701">
        <v>0.52607921523052714</v>
      </c>
      <c r="Q385" s="712">
        <v>61.050000000000004</v>
      </c>
    </row>
    <row r="386" spans="1:17" ht="14.4" customHeight="1" x14ac:dyDescent="0.3">
      <c r="A386" s="695" t="s">
        <v>544</v>
      </c>
      <c r="B386" s="696" t="s">
        <v>4268</v>
      </c>
      <c r="C386" s="696" t="s">
        <v>3865</v>
      </c>
      <c r="D386" s="696" t="s">
        <v>4288</v>
      </c>
      <c r="E386" s="696" t="s">
        <v>3860</v>
      </c>
      <c r="F386" s="711">
        <v>20.240000000000002</v>
      </c>
      <c r="G386" s="711">
        <v>78848.539999999994</v>
      </c>
      <c r="H386" s="711">
        <v>1</v>
      </c>
      <c r="I386" s="711">
        <v>3895.6788537549401</v>
      </c>
      <c r="J386" s="711"/>
      <c r="K386" s="711"/>
      <c r="L386" s="711"/>
      <c r="M386" s="711"/>
      <c r="N386" s="711"/>
      <c r="O386" s="711"/>
      <c r="P386" s="701"/>
      <c r="Q386" s="712"/>
    </row>
    <row r="387" spans="1:17" ht="14.4" customHeight="1" x14ac:dyDescent="0.3">
      <c r="A387" s="695" t="s">
        <v>544</v>
      </c>
      <c r="B387" s="696" t="s">
        <v>4268</v>
      </c>
      <c r="C387" s="696" t="s">
        <v>3865</v>
      </c>
      <c r="D387" s="696" t="s">
        <v>4289</v>
      </c>
      <c r="E387" s="696" t="s">
        <v>1606</v>
      </c>
      <c r="F387" s="711">
        <v>16.75</v>
      </c>
      <c r="G387" s="711">
        <v>19482.91</v>
      </c>
      <c r="H387" s="711">
        <v>1</v>
      </c>
      <c r="I387" s="711">
        <v>1163.1588059701492</v>
      </c>
      <c r="J387" s="711">
        <v>39.020000000000003</v>
      </c>
      <c r="K387" s="711">
        <v>31576.29</v>
      </c>
      <c r="L387" s="711">
        <v>1.6207173363732625</v>
      </c>
      <c r="M387" s="711">
        <v>809.23347001537672</v>
      </c>
      <c r="N387" s="711">
        <v>36.4</v>
      </c>
      <c r="O387" s="711">
        <v>26344.41</v>
      </c>
      <c r="P387" s="701">
        <v>1.3521804494297822</v>
      </c>
      <c r="Q387" s="712">
        <v>723.74752747252751</v>
      </c>
    </row>
    <row r="388" spans="1:17" ht="14.4" customHeight="1" x14ac:dyDescent="0.3">
      <c r="A388" s="695" t="s">
        <v>544</v>
      </c>
      <c r="B388" s="696" t="s">
        <v>4268</v>
      </c>
      <c r="C388" s="696" t="s">
        <v>3865</v>
      </c>
      <c r="D388" s="696" t="s">
        <v>4290</v>
      </c>
      <c r="E388" s="696" t="s">
        <v>1646</v>
      </c>
      <c r="F388" s="711"/>
      <c r="G388" s="711"/>
      <c r="H388" s="711"/>
      <c r="I388" s="711"/>
      <c r="J388" s="711">
        <v>2</v>
      </c>
      <c r="K388" s="711">
        <v>2464.2800000000002</v>
      </c>
      <c r="L388" s="711"/>
      <c r="M388" s="711">
        <v>1232.1400000000001</v>
      </c>
      <c r="N388" s="711"/>
      <c r="O388" s="711"/>
      <c r="P388" s="701"/>
      <c r="Q388" s="712"/>
    </row>
    <row r="389" spans="1:17" ht="14.4" customHeight="1" x14ac:dyDescent="0.3">
      <c r="A389" s="695" t="s">
        <v>544</v>
      </c>
      <c r="B389" s="696" t="s">
        <v>4268</v>
      </c>
      <c r="C389" s="696" t="s">
        <v>3865</v>
      </c>
      <c r="D389" s="696" t="s">
        <v>4291</v>
      </c>
      <c r="E389" s="696" t="s">
        <v>4292</v>
      </c>
      <c r="F389" s="711">
        <v>10</v>
      </c>
      <c r="G389" s="711">
        <v>232087.8</v>
      </c>
      <c r="H389" s="711">
        <v>1</v>
      </c>
      <c r="I389" s="711">
        <v>23208.78</v>
      </c>
      <c r="J389" s="711"/>
      <c r="K389" s="711"/>
      <c r="L389" s="711"/>
      <c r="M389" s="711"/>
      <c r="N389" s="711"/>
      <c r="O389" s="711"/>
      <c r="P389" s="701"/>
      <c r="Q389" s="712"/>
    </row>
    <row r="390" spans="1:17" ht="14.4" customHeight="1" x14ac:dyDescent="0.3">
      <c r="A390" s="695" t="s">
        <v>544</v>
      </c>
      <c r="B390" s="696" t="s">
        <v>4268</v>
      </c>
      <c r="C390" s="696" t="s">
        <v>3865</v>
      </c>
      <c r="D390" s="696" t="s">
        <v>4293</v>
      </c>
      <c r="E390" s="696" t="s">
        <v>4294</v>
      </c>
      <c r="F390" s="711">
        <v>1</v>
      </c>
      <c r="G390" s="711">
        <v>12940.04</v>
      </c>
      <c r="H390" s="711">
        <v>1</v>
      </c>
      <c r="I390" s="711">
        <v>12940.04</v>
      </c>
      <c r="J390" s="711"/>
      <c r="K390" s="711"/>
      <c r="L390" s="711"/>
      <c r="M390" s="711"/>
      <c r="N390" s="711"/>
      <c r="O390" s="711"/>
      <c r="P390" s="701"/>
      <c r="Q390" s="712"/>
    </row>
    <row r="391" spans="1:17" ht="14.4" customHeight="1" x14ac:dyDescent="0.3">
      <c r="A391" s="695" t="s">
        <v>544</v>
      </c>
      <c r="B391" s="696" t="s">
        <v>4268</v>
      </c>
      <c r="C391" s="696" t="s">
        <v>3865</v>
      </c>
      <c r="D391" s="696" t="s">
        <v>4295</v>
      </c>
      <c r="E391" s="696" t="s">
        <v>1707</v>
      </c>
      <c r="F391" s="711">
        <v>6.1999999999999993</v>
      </c>
      <c r="G391" s="711">
        <v>85912.16</v>
      </c>
      <c r="H391" s="711">
        <v>1</v>
      </c>
      <c r="I391" s="711">
        <v>13856.800000000003</v>
      </c>
      <c r="J391" s="711">
        <v>3.05</v>
      </c>
      <c r="K391" s="711">
        <v>41476.339999999997</v>
      </c>
      <c r="L391" s="711">
        <v>0.48277612854804247</v>
      </c>
      <c r="M391" s="711">
        <v>13598.8</v>
      </c>
      <c r="N391" s="711">
        <v>11.3</v>
      </c>
      <c r="O391" s="711">
        <v>153666.44</v>
      </c>
      <c r="P391" s="701">
        <v>1.7886459844566822</v>
      </c>
      <c r="Q391" s="712">
        <v>13598.8</v>
      </c>
    </row>
    <row r="392" spans="1:17" ht="14.4" customHeight="1" x14ac:dyDescent="0.3">
      <c r="A392" s="695" t="s">
        <v>544</v>
      </c>
      <c r="B392" s="696" t="s">
        <v>4268</v>
      </c>
      <c r="C392" s="696" t="s">
        <v>3865</v>
      </c>
      <c r="D392" s="696" t="s">
        <v>4296</v>
      </c>
      <c r="E392" s="696" t="s">
        <v>1737</v>
      </c>
      <c r="F392" s="711"/>
      <c r="G392" s="711"/>
      <c r="H392" s="711"/>
      <c r="I392" s="711"/>
      <c r="J392" s="711">
        <v>109.8</v>
      </c>
      <c r="K392" s="711">
        <v>383894.49</v>
      </c>
      <c r="L392" s="711"/>
      <c r="M392" s="711">
        <v>3496.3068306010928</v>
      </c>
      <c r="N392" s="711">
        <v>44</v>
      </c>
      <c r="O392" s="711">
        <v>154106.04</v>
      </c>
      <c r="P392" s="701"/>
      <c r="Q392" s="712">
        <v>3502.4100000000003</v>
      </c>
    </row>
    <row r="393" spans="1:17" ht="14.4" customHeight="1" x14ac:dyDescent="0.3">
      <c r="A393" s="695" t="s">
        <v>544</v>
      </c>
      <c r="B393" s="696" t="s">
        <v>4268</v>
      </c>
      <c r="C393" s="696" t="s">
        <v>3865</v>
      </c>
      <c r="D393" s="696" t="s">
        <v>4297</v>
      </c>
      <c r="E393" s="696" t="s">
        <v>1723</v>
      </c>
      <c r="F393" s="711"/>
      <c r="G393" s="711"/>
      <c r="H393" s="711"/>
      <c r="I393" s="711"/>
      <c r="J393" s="711">
        <v>2</v>
      </c>
      <c r="K393" s="711">
        <v>24317.46</v>
      </c>
      <c r="L393" s="711"/>
      <c r="M393" s="711">
        <v>12158.73</v>
      </c>
      <c r="N393" s="711">
        <v>3</v>
      </c>
      <c r="O393" s="711">
        <v>36298.94</v>
      </c>
      <c r="P393" s="701"/>
      <c r="Q393" s="712">
        <v>12099.646666666667</v>
      </c>
    </row>
    <row r="394" spans="1:17" ht="14.4" customHeight="1" x14ac:dyDescent="0.3">
      <c r="A394" s="695" t="s">
        <v>544</v>
      </c>
      <c r="B394" s="696" t="s">
        <v>4268</v>
      </c>
      <c r="C394" s="696" t="s">
        <v>3865</v>
      </c>
      <c r="D394" s="696" t="s">
        <v>4298</v>
      </c>
      <c r="E394" s="696" t="s">
        <v>1646</v>
      </c>
      <c r="F394" s="711"/>
      <c r="G394" s="711"/>
      <c r="H394" s="711"/>
      <c r="I394" s="711"/>
      <c r="J394" s="711"/>
      <c r="K394" s="711"/>
      <c r="L394" s="711"/>
      <c r="M394" s="711"/>
      <c r="N394" s="711">
        <v>0.1</v>
      </c>
      <c r="O394" s="711">
        <v>1157.0999999999999</v>
      </c>
      <c r="P394" s="701"/>
      <c r="Q394" s="712">
        <v>11570.999999999998</v>
      </c>
    </row>
    <row r="395" spans="1:17" ht="14.4" customHeight="1" x14ac:dyDescent="0.3">
      <c r="A395" s="695" t="s">
        <v>544</v>
      </c>
      <c r="B395" s="696" t="s">
        <v>4268</v>
      </c>
      <c r="C395" s="696" t="s">
        <v>3865</v>
      </c>
      <c r="D395" s="696" t="s">
        <v>4299</v>
      </c>
      <c r="E395" s="696" t="s">
        <v>3860</v>
      </c>
      <c r="F395" s="711">
        <v>8</v>
      </c>
      <c r="G395" s="711">
        <v>89715.14</v>
      </c>
      <c r="H395" s="711">
        <v>1</v>
      </c>
      <c r="I395" s="711">
        <v>11214.3925</v>
      </c>
      <c r="J395" s="711"/>
      <c r="K395" s="711"/>
      <c r="L395" s="711"/>
      <c r="M395" s="711"/>
      <c r="N395" s="711"/>
      <c r="O395" s="711"/>
      <c r="P395" s="701"/>
      <c r="Q395" s="712"/>
    </row>
    <row r="396" spans="1:17" ht="14.4" customHeight="1" x14ac:dyDescent="0.3">
      <c r="A396" s="695" t="s">
        <v>544</v>
      </c>
      <c r="B396" s="696" t="s">
        <v>4268</v>
      </c>
      <c r="C396" s="696" t="s">
        <v>3865</v>
      </c>
      <c r="D396" s="696" t="s">
        <v>4300</v>
      </c>
      <c r="E396" s="696" t="s">
        <v>4301</v>
      </c>
      <c r="F396" s="711"/>
      <c r="G396" s="711"/>
      <c r="H396" s="711"/>
      <c r="I396" s="711"/>
      <c r="J396" s="711">
        <v>16</v>
      </c>
      <c r="K396" s="711">
        <v>92775.84</v>
      </c>
      <c r="L396" s="711"/>
      <c r="M396" s="711">
        <v>5798.49</v>
      </c>
      <c r="N396" s="711"/>
      <c r="O396" s="711"/>
      <c r="P396" s="701"/>
      <c r="Q396" s="712"/>
    </row>
    <row r="397" spans="1:17" ht="14.4" customHeight="1" x14ac:dyDescent="0.3">
      <c r="A397" s="695" t="s">
        <v>544</v>
      </c>
      <c r="B397" s="696" t="s">
        <v>4268</v>
      </c>
      <c r="C397" s="696" t="s">
        <v>3865</v>
      </c>
      <c r="D397" s="696" t="s">
        <v>4302</v>
      </c>
      <c r="E397" s="696" t="s">
        <v>3860</v>
      </c>
      <c r="F397" s="711">
        <v>9</v>
      </c>
      <c r="G397" s="711">
        <v>36052.47</v>
      </c>
      <c r="H397" s="711">
        <v>1</v>
      </c>
      <c r="I397" s="711">
        <v>4005.83</v>
      </c>
      <c r="J397" s="711"/>
      <c r="K397" s="711"/>
      <c r="L397" s="711"/>
      <c r="M397" s="711"/>
      <c r="N397" s="711"/>
      <c r="O397" s="711"/>
      <c r="P397" s="701"/>
      <c r="Q397" s="712"/>
    </row>
    <row r="398" spans="1:17" ht="14.4" customHeight="1" x14ac:dyDescent="0.3">
      <c r="A398" s="695" t="s">
        <v>544</v>
      </c>
      <c r="B398" s="696" t="s">
        <v>4268</v>
      </c>
      <c r="C398" s="696" t="s">
        <v>3865</v>
      </c>
      <c r="D398" s="696" t="s">
        <v>4303</v>
      </c>
      <c r="E398" s="696" t="s">
        <v>4304</v>
      </c>
      <c r="F398" s="711"/>
      <c r="G398" s="711"/>
      <c r="H398" s="711"/>
      <c r="I398" s="711"/>
      <c r="J398" s="711">
        <v>0.2</v>
      </c>
      <c r="K398" s="711">
        <v>1062.1500000000001</v>
      </c>
      <c r="L398" s="711"/>
      <c r="M398" s="711">
        <v>5310.75</v>
      </c>
      <c r="N398" s="711"/>
      <c r="O398" s="711"/>
      <c r="P398" s="701"/>
      <c r="Q398" s="712"/>
    </row>
    <row r="399" spans="1:17" ht="14.4" customHeight="1" x14ac:dyDescent="0.3">
      <c r="A399" s="695" t="s">
        <v>544</v>
      </c>
      <c r="B399" s="696" t="s">
        <v>4268</v>
      </c>
      <c r="C399" s="696" t="s">
        <v>3865</v>
      </c>
      <c r="D399" s="696" t="s">
        <v>4305</v>
      </c>
      <c r="E399" s="696" t="s">
        <v>4306</v>
      </c>
      <c r="F399" s="711">
        <v>25</v>
      </c>
      <c r="G399" s="711">
        <v>10526.62</v>
      </c>
      <c r="H399" s="711">
        <v>1</v>
      </c>
      <c r="I399" s="711">
        <v>421.06480000000005</v>
      </c>
      <c r="J399" s="711"/>
      <c r="K399" s="711"/>
      <c r="L399" s="711"/>
      <c r="M399" s="711"/>
      <c r="N399" s="711"/>
      <c r="O399" s="711"/>
      <c r="P399" s="701"/>
      <c r="Q399" s="712"/>
    </row>
    <row r="400" spans="1:17" ht="14.4" customHeight="1" x14ac:dyDescent="0.3">
      <c r="A400" s="695" t="s">
        <v>544</v>
      </c>
      <c r="B400" s="696" t="s">
        <v>4268</v>
      </c>
      <c r="C400" s="696" t="s">
        <v>3865</v>
      </c>
      <c r="D400" s="696" t="s">
        <v>4307</v>
      </c>
      <c r="E400" s="696" t="s">
        <v>4308</v>
      </c>
      <c r="F400" s="711">
        <v>6.2</v>
      </c>
      <c r="G400" s="711">
        <v>4272.3</v>
      </c>
      <c r="H400" s="711">
        <v>1</v>
      </c>
      <c r="I400" s="711">
        <v>689.08064516129036</v>
      </c>
      <c r="J400" s="711">
        <v>3</v>
      </c>
      <c r="K400" s="711">
        <v>1318.17</v>
      </c>
      <c r="L400" s="711">
        <v>0.30853872621304684</v>
      </c>
      <c r="M400" s="711">
        <v>439.39000000000004</v>
      </c>
      <c r="N400" s="711">
        <v>4</v>
      </c>
      <c r="O400" s="711">
        <v>1765.75</v>
      </c>
      <c r="P400" s="701">
        <v>0.41330196849472178</v>
      </c>
      <c r="Q400" s="712">
        <v>441.4375</v>
      </c>
    </row>
    <row r="401" spans="1:17" ht="14.4" customHeight="1" x14ac:dyDescent="0.3">
      <c r="A401" s="695" t="s">
        <v>544</v>
      </c>
      <c r="B401" s="696" t="s">
        <v>4268</v>
      </c>
      <c r="C401" s="696" t="s">
        <v>3865</v>
      </c>
      <c r="D401" s="696" t="s">
        <v>4309</v>
      </c>
      <c r="E401" s="696" t="s">
        <v>2023</v>
      </c>
      <c r="F401" s="711">
        <v>324.39999999999998</v>
      </c>
      <c r="G401" s="711">
        <v>24428.809999999998</v>
      </c>
      <c r="H401" s="711">
        <v>1</v>
      </c>
      <c r="I401" s="711">
        <v>75.304593094944508</v>
      </c>
      <c r="J401" s="711">
        <v>636.6</v>
      </c>
      <c r="K401" s="711">
        <v>36907.160000000003</v>
      </c>
      <c r="L401" s="711">
        <v>1.5108046605626719</v>
      </c>
      <c r="M401" s="711">
        <v>57.97543198240654</v>
      </c>
      <c r="N401" s="711">
        <v>301.60000000000002</v>
      </c>
      <c r="O401" s="711">
        <v>12278.470000000001</v>
      </c>
      <c r="P401" s="701">
        <v>0.50262251824792126</v>
      </c>
      <c r="Q401" s="712">
        <v>40.711107427055701</v>
      </c>
    </row>
    <row r="402" spans="1:17" ht="14.4" customHeight="1" x14ac:dyDescent="0.3">
      <c r="A402" s="695" t="s">
        <v>544</v>
      </c>
      <c r="B402" s="696" t="s">
        <v>4268</v>
      </c>
      <c r="C402" s="696" t="s">
        <v>3865</v>
      </c>
      <c r="D402" s="696" t="s">
        <v>4310</v>
      </c>
      <c r="E402" s="696" t="s">
        <v>1689</v>
      </c>
      <c r="F402" s="711">
        <v>1.8</v>
      </c>
      <c r="G402" s="711">
        <v>674.25</v>
      </c>
      <c r="H402" s="711">
        <v>1</v>
      </c>
      <c r="I402" s="711">
        <v>374.58333333333331</v>
      </c>
      <c r="J402" s="711">
        <v>5.0999999999999996</v>
      </c>
      <c r="K402" s="711">
        <v>2061.44</v>
      </c>
      <c r="L402" s="711">
        <v>3.0573822766036338</v>
      </c>
      <c r="M402" s="711">
        <v>404.20392156862749</v>
      </c>
      <c r="N402" s="711">
        <v>1.9</v>
      </c>
      <c r="O402" s="711">
        <v>767.98</v>
      </c>
      <c r="P402" s="701">
        <v>1.1390137189469782</v>
      </c>
      <c r="Q402" s="712">
        <v>404.20000000000005</v>
      </c>
    </row>
    <row r="403" spans="1:17" ht="14.4" customHeight="1" x14ac:dyDescent="0.3">
      <c r="A403" s="695" t="s">
        <v>544</v>
      </c>
      <c r="B403" s="696" t="s">
        <v>4268</v>
      </c>
      <c r="C403" s="696" t="s">
        <v>3865</v>
      </c>
      <c r="D403" s="696" t="s">
        <v>4311</v>
      </c>
      <c r="E403" s="696" t="s">
        <v>4312</v>
      </c>
      <c r="F403" s="711">
        <v>24</v>
      </c>
      <c r="G403" s="711">
        <v>1955.84</v>
      </c>
      <c r="H403" s="711">
        <v>1</v>
      </c>
      <c r="I403" s="711">
        <v>81.493333333333325</v>
      </c>
      <c r="J403" s="711">
        <v>8</v>
      </c>
      <c r="K403" s="711">
        <v>460.08</v>
      </c>
      <c r="L403" s="711">
        <v>0.23523396596858639</v>
      </c>
      <c r="M403" s="711">
        <v>57.51</v>
      </c>
      <c r="N403" s="711">
        <v>6</v>
      </c>
      <c r="O403" s="711">
        <v>242.16</v>
      </c>
      <c r="P403" s="701">
        <v>0.12381380890052357</v>
      </c>
      <c r="Q403" s="712">
        <v>40.36</v>
      </c>
    </row>
    <row r="404" spans="1:17" ht="14.4" customHeight="1" x14ac:dyDescent="0.3">
      <c r="A404" s="695" t="s">
        <v>544</v>
      </c>
      <c r="B404" s="696" t="s">
        <v>4268</v>
      </c>
      <c r="C404" s="696" t="s">
        <v>3865</v>
      </c>
      <c r="D404" s="696" t="s">
        <v>1752</v>
      </c>
      <c r="E404" s="696" t="s">
        <v>4313</v>
      </c>
      <c r="F404" s="711">
        <v>2</v>
      </c>
      <c r="G404" s="711">
        <v>13673.06</v>
      </c>
      <c r="H404" s="711">
        <v>1</v>
      </c>
      <c r="I404" s="711">
        <v>6836.53</v>
      </c>
      <c r="J404" s="711">
        <v>3</v>
      </c>
      <c r="K404" s="711">
        <v>20689.5</v>
      </c>
      <c r="L404" s="711">
        <v>1.5131579909691029</v>
      </c>
      <c r="M404" s="711">
        <v>6896.5</v>
      </c>
      <c r="N404" s="711">
        <v>9</v>
      </c>
      <c r="O404" s="711">
        <v>62068.5</v>
      </c>
      <c r="P404" s="701">
        <v>4.5394739729073086</v>
      </c>
      <c r="Q404" s="712">
        <v>6896.5</v>
      </c>
    </row>
    <row r="405" spans="1:17" ht="14.4" customHeight="1" x14ac:dyDescent="0.3">
      <c r="A405" s="695" t="s">
        <v>544</v>
      </c>
      <c r="B405" s="696" t="s">
        <v>4268</v>
      </c>
      <c r="C405" s="696" t="s">
        <v>3865</v>
      </c>
      <c r="D405" s="696" t="s">
        <v>4314</v>
      </c>
      <c r="E405" s="696" t="s">
        <v>4315</v>
      </c>
      <c r="F405" s="711">
        <v>3</v>
      </c>
      <c r="G405" s="711">
        <v>240</v>
      </c>
      <c r="H405" s="711">
        <v>1</v>
      </c>
      <c r="I405" s="711">
        <v>80</v>
      </c>
      <c r="J405" s="711">
        <v>54</v>
      </c>
      <c r="K405" s="711">
        <v>2565</v>
      </c>
      <c r="L405" s="711">
        <v>10.6875</v>
      </c>
      <c r="M405" s="711">
        <v>47.5</v>
      </c>
      <c r="N405" s="711">
        <v>90</v>
      </c>
      <c r="O405" s="711">
        <v>4275</v>
      </c>
      <c r="P405" s="701">
        <v>17.8125</v>
      </c>
      <c r="Q405" s="712">
        <v>47.5</v>
      </c>
    </row>
    <row r="406" spans="1:17" ht="14.4" customHeight="1" x14ac:dyDescent="0.3">
      <c r="A406" s="695" t="s">
        <v>544</v>
      </c>
      <c r="B406" s="696" t="s">
        <v>4268</v>
      </c>
      <c r="C406" s="696" t="s">
        <v>3865</v>
      </c>
      <c r="D406" s="696" t="s">
        <v>4316</v>
      </c>
      <c r="E406" s="696" t="s">
        <v>4317</v>
      </c>
      <c r="F406" s="711">
        <v>1</v>
      </c>
      <c r="G406" s="711">
        <v>1933.46</v>
      </c>
      <c r="H406" s="711">
        <v>1</v>
      </c>
      <c r="I406" s="711">
        <v>1933.46</v>
      </c>
      <c r="J406" s="711"/>
      <c r="K406" s="711"/>
      <c r="L406" s="711"/>
      <c r="M406" s="711"/>
      <c r="N406" s="711"/>
      <c r="O406" s="711"/>
      <c r="P406" s="701"/>
      <c r="Q406" s="712"/>
    </row>
    <row r="407" spans="1:17" ht="14.4" customHeight="1" x14ac:dyDescent="0.3">
      <c r="A407" s="695" t="s">
        <v>544</v>
      </c>
      <c r="B407" s="696" t="s">
        <v>4268</v>
      </c>
      <c r="C407" s="696" t="s">
        <v>3865</v>
      </c>
      <c r="D407" s="696" t="s">
        <v>4318</v>
      </c>
      <c r="E407" s="696" t="s">
        <v>2029</v>
      </c>
      <c r="F407" s="711">
        <v>379.3</v>
      </c>
      <c r="G407" s="711">
        <v>48113.73</v>
      </c>
      <c r="H407" s="711">
        <v>1</v>
      </c>
      <c r="I407" s="711">
        <v>126.84874769311891</v>
      </c>
      <c r="J407" s="711">
        <v>326.89999999999998</v>
      </c>
      <c r="K407" s="711">
        <v>15527.75</v>
      </c>
      <c r="L407" s="711">
        <v>0.32273012298152731</v>
      </c>
      <c r="M407" s="711">
        <v>47.5</v>
      </c>
      <c r="N407" s="711">
        <v>468</v>
      </c>
      <c r="O407" s="711">
        <v>22230</v>
      </c>
      <c r="P407" s="701">
        <v>0.46203027701240368</v>
      </c>
      <c r="Q407" s="712">
        <v>47.5</v>
      </c>
    </row>
    <row r="408" spans="1:17" ht="14.4" customHeight="1" x14ac:dyDescent="0.3">
      <c r="A408" s="695" t="s">
        <v>544</v>
      </c>
      <c r="B408" s="696" t="s">
        <v>4268</v>
      </c>
      <c r="C408" s="696" t="s">
        <v>3865</v>
      </c>
      <c r="D408" s="696" t="s">
        <v>4319</v>
      </c>
      <c r="E408" s="696" t="s">
        <v>4320</v>
      </c>
      <c r="F408" s="711">
        <v>2</v>
      </c>
      <c r="G408" s="711">
        <v>1522.49</v>
      </c>
      <c r="H408" s="711">
        <v>1</v>
      </c>
      <c r="I408" s="711">
        <v>761.245</v>
      </c>
      <c r="J408" s="711"/>
      <c r="K408" s="711"/>
      <c r="L408" s="711"/>
      <c r="M408" s="711"/>
      <c r="N408" s="711">
        <v>1.7999999999999998</v>
      </c>
      <c r="O408" s="711">
        <v>1035.54</v>
      </c>
      <c r="P408" s="701">
        <v>0.6801621028709548</v>
      </c>
      <c r="Q408" s="712">
        <v>575.30000000000007</v>
      </c>
    </row>
    <row r="409" spans="1:17" ht="14.4" customHeight="1" x14ac:dyDescent="0.3">
      <c r="A409" s="695" t="s">
        <v>544</v>
      </c>
      <c r="B409" s="696" t="s">
        <v>4268</v>
      </c>
      <c r="C409" s="696" t="s">
        <v>3865</v>
      </c>
      <c r="D409" s="696" t="s">
        <v>4321</v>
      </c>
      <c r="E409" s="696" t="s">
        <v>1700</v>
      </c>
      <c r="F409" s="711">
        <v>21</v>
      </c>
      <c r="G409" s="711">
        <v>2415</v>
      </c>
      <c r="H409" s="711">
        <v>1</v>
      </c>
      <c r="I409" s="711">
        <v>115</v>
      </c>
      <c r="J409" s="711">
        <v>141</v>
      </c>
      <c r="K409" s="711">
        <v>16338</v>
      </c>
      <c r="L409" s="711">
        <v>6.7652173913043478</v>
      </c>
      <c r="M409" s="711">
        <v>115.87234042553192</v>
      </c>
      <c r="N409" s="711">
        <v>75</v>
      </c>
      <c r="O409" s="711">
        <v>6266.3700000000008</v>
      </c>
      <c r="P409" s="701">
        <v>2.594770186335404</v>
      </c>
      <c r="Q409" s="712">
        <v>83.551600000000008</v>
      </c>
    </row>
    <row r="410" spans="1:17" ht="14.4" customHeight="1" x14ac:dyDescent="0.3">
      <c r="A410" s="695" t="s">
        <v>544</v>
      </c>
      <c r="B410" s="696" t="s">
        <v>4268</v>
      </c>
      <c r="C410" s="696" t="s">
        <v>3865</v>
      </c>
      <c r="D410" s="696" t="s">
        <v>4322</v>
      </c>
      <c r="E410" s="696" t="s">
        <v>2009</v>
      </c>
      <c r="F410" s="711">
        <v>121.2</v>
      </c>
      <c r="G410" s="711">
        <v>72240.91</v>
      </c>
      <c r="H410" s="711">
        <v>1</v>
      </c>
      <c r="I410" s="711">
        <v>596.04711221122113</v>
      </c>
      <c r="J410" s="711">
        <v>118.79999999999998</v>
      </c>
      <c r="K410" s="711">
        <v>45114.369999999995</v>
      </c>
      <c r="L410" s="711">
        <v>0.62449891619582298</v>
      </c>
      <c r="M410" s="711">
        <v>379.75058922558924</v>
      </c>
      <c r="N410" s="711">
        <v>75.599999999999994</v>
      </c>
      <c r="O410" s="711">
        <v>28709.1</v>
      </c>
      <c r="P410" s="701">
        <v>0.39740778459186071</v>
      </c>
      <c r="Q410" s="712">
        <v>379.75</v>
      </c>
    </row>
    <row r="411" spans="1:17" ht="14.4" customHeight="1" x14ac:dyDescent="0.3">
      <c r="A411" s="695" t="s">
        <v>544</v>
      </c>
      <c r="B411" s="696" t="s">
        <v>4268</v>
      </c>
      <c r="C411" s="696" t="s">
        <v>3865</v>
      </c>
      <c r="D411" s="696" t="s">
        <v>4323</v>
      </c>
      <c r="E411" s="696" t="s">
        <v>4324</v>
      </c>
      <c r="F411" s="711">
        <v>10</v>
      </c>
      <c r="G411" s="711">
        <v>57283.86</v>
      </c>
      <c r="H411" s="711">
        <v>1</v>
      </c>
      <c r="I411" s="711">
        <v>5728.3860000000004</v>
      </c>
      <c r="J411" s="711">
        <v>2</v>
      </c>
      <c r="K411" s="711">
        <v>12515.58</v>
      </c>
      <c r="L411" s="711">
        <v>0.21848353096317183</v>
      </c>
      <c r="M411" s="711">
        <v>6257.79</v>
      </c>
      <c r="N411" s="711"/>
      <c r="O411" s="711"/>
      <c r="P411" s="701"/>
      <c r="Q411" s="712"/>
    </row>
    <row r="412" spans="1:17" ht="14.4" customHeight="1" x14ac:dyDescent="0.3">
      <c r="A412" s="695" t="s">
        <v>544</v>
      </c>
      <c r="B412" s="696" t="s">
        <v>4268</v>
      </c>
      <c r="C412" s="696" t="s">
        <v>3865</v>
      </c>
      <c r="D412" s="696" t="s">
        <v>4325</v>
      </c>
      <c r="E412" s="696" t="s">
        <v>4326</v>
      </c>
      <c r="F412" s="711">
        <v>17</v>
      </c>
      <c r="G412" s="711">
        <v>1037.47</v>
      </c>
      <c r="H412" s="711">
        <v>1</v>
      </c>
      <c r="I412" s="711">
        <v>61.027647058823533</v>
      </c>
      <c r="J412" s="711">
        <v>46</v>
      </c>
      <c r="K412" s="711">
        <v>2932.8999999999996</v>
      </c>
      <c r="L412" s="711">
        <v>2.8269733100716161</v>
      </c>
      <c r="M412" s="711">
        <v>63.758695652173905</v>
      </c>
      <c r="N412" s="711">
        <v>8</v>
      </c>
      <c r="O412" s="711">
        <v>501.68</v>
      </c>
      <c r="P412" s="701">
        <v>0.48356097043769941</v>
      </c>
      <c r="Q412" s="712">
        <v>62.71</v>
      </c>
    </row>
    <row r="413" spans="1:17" ht="14.4" customHeight="1" x14ac:dyDescent="0.3">
      <c r="A413" s="695" t="s">
        <v>544</v>
      </c>
      <c r="B413" s="696" t="s">
        <v>4268</v>
      </c>
      <c r="C413" s="696" t="s">
        <v>3865</v>
      </c>
      <c r="D413" s="696" t="s">
        <v>4327</v>
      </c>
      <c r="E413" s="696" t="s">
        <v>4328</v>
      </c>
      <c r="F413" s="711"/>
      <c r="G413" s="711"/>
      <c r="H413" s="711"/>
      <c r="I413" s="711"/>
      <c r="J413" s="711">
        <v>27.3</v>
      </c>
      <c r="K413" s="711">
        <v>3667.29</v>
      </c>
      <c r="L413" s="711"/>
      <c r="M413" s="711">
        <v>134.33296703296702</v>
      </c>
      <c r="N413" s="711">
        <v>33</v>
      </c>
      <c r="O413" s="711">
        <v>3674.58</v>
      </c>
      <c r="P413" s="701"/>
      <c r="Q413" s="712">
        <v>111.35090909090908</v>
      </c>
    </row>
    <row r="414" spans="1:17" ht="14.4" customHeight="1" x14ac:dyDescent="0.3">
      <c r="A414" s="695" t="s">
        <v>544</v>
      </c>
      <c r="B414" s="696" t="s">
        <v>4268</v>
      </c>
      <c r="C414" s="696" t="s">
        <v>3865</v>
      </c>
      <c r="D414" s="696" t="s">
        <v>4329</v>
      </c>
      <c r="E414" s="696" t="s">
        <v>2013</v>
      </c>
      <c r="F414" s="711">
        <v>67</v>
      </c>
      <c r="G414" s="711">
        <v>4652.49</v>
      </c>
      <c r="H414" s="711">
        <v>1</v>
      </c>
      <c r="I414" s="711">
        <v>69.440149253731335</v>
      </c>
      <c r="J414" s="711">
        <v>77</v>
      </c>
      <c r="K414" s="711">
        <v>3153.15</v>
      </c>
      <c r="L414" s="711">
        <v>0.67773385864343616</v>
      </c>
      <c r="M414" s="711">
        <v>40.950000000000003</v>
      </c>
      <c r="N414" s="711">
        <v>52</v>
      </c>
      <c r="O414" s="711">
        <v>2886.15</v>
      </c>
      <c r="P414" s="701">
        <v>0.62034523448733914</v>
      </c>
      <c r="Q414" s="712">
        <v>55.502884615384616</v>
      </c>
    </row>
    <row r="415" spans="1:17" ht="14.4" customHeight="1" x14ac:dyDescent="0.3">
      <c r="A415" s="695" t="s">
        <v>544</v>
      </c>
      <c r="B415" s="696" t="s">
        <v>4268</v>
      </c>
      <c r="C415" s="696" t="s">
        <v>3865</v>
      </c>
      <c r="D415" s="696" t="s">
        <v>4330</v>
      </c>
      <c r="E415" s="696" t="s">
        <v>1578</v>
      </c>
      <c r="F415" s="711"/>
      <c r="G415" s="711"/>
      <c r="H415" s="711"/>
      <c r="I415" s="711"/>
      <c r="J415" s="711"/>
      <c r="K415" s="711"/>
      <c r="L415" s="711"/>
      <c r="M415" s="711"/>
      <c r="N415" s="711">
        <v>27</v>
      </c>
      <c r="O415" s="711">
        <v>1855.98</v>
      </c>
      <c r="P415" s="701"/>
      <c r="Q415" s="712">
        <v>68.739999999999995</v>
      </c>
    </row>
    <row r="416" spans="1:17" ht="14.4" customHeight="1" x14ac:dyDescent="0.3">
      <c r="A416" s="695" t="s">
        <v>544</v>
      </c>
      <c r="B416" s="696" t="s">
        <v>4268</v>
      </c>
      <c r="C416" s="696" t="s">
        <v>3865</v>
      </c>
      <c r="D416" s="696" t="s">
        <v>4331</v>
      </c>
      <c r="E416" s="696" t="s">
        <v>4332</v>
      </c>
      <c r="F416" s="711">
        <v>55.4</v>
      </c>
      <c r="G416" s="711">
        <v>373767.48000000004</v>
      </c>
      <c r="H416" s="711">
        <v>1</v>
      </c>
      <c r="I416" s="711">
        <v>6746.7054151624561</v>
      </c>
      <c r="J416" s="711">
        <v>54.8</v>
      </c>
      <c r="K416" s="711">
        <v>215139.78999999998</v>
      </c>
      <c r="L416" s="711">
        <v>0.57559793591459574</v>
      </c>
      <c r="M416" s="711">
        <v>3925.9085766423354</v>
      </c>
      <c r="N416" s="711">
        <v>45.2</v>
      </c>
      <c r="O416" s="711">
        <v>177451.2</v>
      </c>
      <c r="P416" s="701">
        <v>0.47476361506891929</v>
      </c>
      <c r="Q416" s="712">
        <v>3925.9115044247787</v>
      </c>
    </row>
    <row r="417" spans="1:17" ht="14.4" customHeight="1" x14ac:dyDescent="0.3">
      <c r="A417" s="695" t="s">
        <v>544</v>
      </c>
      <c r="B417" s="696" t="s">
        <v>4268</v>
      </c>
      <c r="C417" s="696" t="s">
        <v>3865</v>
      </c>
      <c r="D417" s="696" t="s">
        <v>4333</v>
      </c>
      <c r="E417" s="696" t="s">
        <v>4334</v>
      </c>
      <c r="F417" s="711">
        <v>4</v>
      </c>
      <c r="G417" s="711">
        <v>27353.84</v>
      </c>
      <c r="H417" s="711">
        <v>1</v>
      </c>
      <c r="I417" s="711">
        <v>6838.46</v>
      </c>
      <c r="J417" s="711">
        <v>18</v>
      </c>
      <c r="K417" s="711">
        <v>116460.36</v>
      </c>
      <c r="L417" s="711">
        <v>4.2575506766143256</v>
      </c>
      <c r="M417" s="711">
        <v>6470.02</v>
      </c>
      <c r="N417" s="711"/>
      <c r="O417" s="711"/>
      <c r="P417" s="701"/>
      <c r="Q417" s="712"/>
    </row>
    <row r="418" spans="1:17" ht="14.4" customHeight="1" x14ac:dyDescent="0.3">
      <c r="A418" s="695" t="s">
        <v>544</v>
      </c>
      <c r="B418" s="696" t="s">
        <v>4268</v>
      </c>
      <c r="C418" s="696" t="s">
        <v>3865</v>
      </c>
      <c r="D418" s="696" t="s">
        <v>4335</v>
      </c>
      <c r="E418" s="696" t="s">
        <v>4336</v>
      </c>
      <c r="F418" s="711"/>
      <c r="G418" s="711"/>
      <c r="H418" s="711"/>
      <c r="I418" s="711"/>
      <c r="J418" s="711"/>
      <c r="K418" s="711"/>
      <c r="L418" s="711"/>
      <c r="M418" s="711"/>
      <c r="N418" s="711">
        <v>4</v>
      </c>
      <c r="O418" s="711">
        <v>1616.88</v>
      </c>
      <c r="P418" s="701"/>
      <c r="Q418" s="712">
        <v>404.22</v>
      </c>
    </row>
    <row r="419" spans="1:17" ht="14.4" customHeight="1" x14ac:dyDescent="0.3">
      <c r="A419" s="695" t="s">
        <v>544</v>
      </c>
      <c r="B419" s="696" t="s">
        <v>4268</v>
      </c>
      <c r="C419" s="696" t="s">
        <v>3865</v>
      </c>
      <c r="D419" s="696" t="s">
        <v>4337</v>
      </c>
      <c r="E419" s="696" t="s">
        <v>2025</v>
      </c>
      <c r="F419" s="711">
        <v>5</v>
      </c>
      <c r="G419" s="711">
        <v>1568.4</v>
      </c>
      <c r="H419" s="711">
        <v>1</v>
      </c>
      <c r="I419" s="711">
        <v>313.68</v>
      </c>
      <c r="J419" s="711"/>
      <c r="K419" s="711"/>
      <c r="L419" s="711"/>
      <c r="M419" s="711"/>
      <c r="N419" s="711"/>
      <c r="O419" s="711"/>
      <c r="P419" s="701"/>
      <c r="Q419" s="712"/>
    </row>
    <row r="420" spans="1:17" ht="14.4" customHeight="1" x14ac:dyDescent="0.3">
      <c r="A420" s="695" t="s">
        <v>544</v>
      </c>
      <c r="B420" s="696" t="s">
        <v>4268</v>
      </c>
      <c r="C420" s="696" t="s">
        <v>3865</v>
      </c>
      <c r="D420" s="696" t="s">
        <v>4338</v>
      </c>
      <c r="E420" s="696" t="s">
        <v>2027</v>
      </c>
      <c r="F420" s="711">
        <v>17.5</v>
      </c>
      <c r="G420" s="711">
        <v>10978.970000000001</v>
      </c>
      <c r="H420" s="711">
        <v>1</v>
      </c>
      <c r="I420" s="711">
        <v>627.36971428571439</v>
      </c>
      <c r="J420" s="711">
        <v>69</v>
      </c>
      <c r="K420" s="711">
        <v>15812.039999999999</v>
      </c>
      <c r="L420" s="711">
        <v>1.4402116045494247</v>
      </c>
      <c r="M420" s="711">
        <v>229.16</v>
      </c>
      <c r="N420" s="711">
        <v>107</v>
      </c>
      <c r="O420" s="711">
        <v>24520.12</v>
      </c>
      <c r="P420" s="701">
        <v>2.2333716186491079</v>
      </c>
      <c r="Q420" s="712">
        <v>229.16</v>
      </c>
    </row>
    <row r="421" spans="1:17" ht="14.4" customHeight="1" x14ac:dyDescent="0.3">
      <c r="A421" s="695" t="s">
        <v>544</v>
      </c>
      <c r="B421" s="696" t="s">
        <v>4268</v>
      </c>
      <c r="C421" s="696" t="s">
        <v>3865</v>
      </c>
      <c r="D421" s="696" t="s">
        <v>4339</v>
      </c>
      <c r="E421" s="696" t="s">
        <v>4340</v>
      </c>
      <c r="F421" s="711">
        <v>0.5</v>
      </c>
      <c r="G421" s="711">
        <v>236.25</v>
      </c>
      <c r="H421" s="711">
        <v>1</v>
      </c>
      <c r="I421" s="711">
        <v>472.5</v>
      </c>
      <c r="J421" s="711">
        <v>3.4</v>
      </c>
      <c r="K421" s="711">
        <v>737.41999999999985</v>
      </c>
      <c r="L421" s="711">
        <v>3.1213544973544969</v>
      </c>
      <c r="M421" s="711">
        <v>216.88823529411761</v>
      </c>
      <c r="N421" s="711">
        <v>2.5</v>
      </c>
      <c r="O421" s="711">
        <v>542.5</v>
      </c>
      <c r="P421" s="701">
        <v>2.2962962962962963</v>
      </c>
      <c r="Q421" s="712">
        <v>217</v>
      </c>
    </row>
    <row r="422" spans="1:17" ht="14.4" customHeight="1" x14ac:dyDescent="0.3">
      <c r="A422" s="695" t="s">
        <v>544</v>
      </c>
      <c r="B422" s="696" t="s">
        <v>4268</v>
      </c>
      <c r="C422" s="696" t="s">
        <v>3865</v>
      </c>
      <c r="D422" s="696" t="s">
        <v>4341</v>
      </c>
      <c r="E422" s="696" t="s">
        <v>1580</v>
      </c>
      <c r="F422" s="711">
        <v>49.099999999999994</v>
      </c>
      <c r="G422" s="711">
        <v>4413.76</v>
      </c>
      <c r="H422" s="711">
        <v>1</v>
      </c>
      <c r="I422" s="711">
        <v>89.893279022403277</v>
      </c>
      <c r="J422" s="711">
        <v>37.1</v>
      </c>
      <c r="K422" s="711">
        <v>3594.54</v>
      </c>
      <c r="L422" s="711">
        <v>0.81439407670557529</v>
      </c>
      <c r="M422" s="711">
        <v>96.887870619946085</v>
      </c>
      <c r="N422" s="711">
        <v>36.4</v>
      </c>
      <c r="O422" s="711">
        <v>3529.5</v>
      </c>
      <c r="P422" s="701">
        <v>0.79965834118755885</v>
      </c>
      <c r="Q422" s="712">
        <v>96.964285714285722</v>
      </c>
    </row>
    <row r="423" spans="1:17" ht="14.4" customHeight="1" x14ac:dyDescent="0.3">
      <c r="A423" s="695" t="s">
        <v>544</v>
      </c>
      <c r="B423" s="696" t="s">
        <v>4268</v>
      </c>
      <c r="C423" s="696" t="s">
        <v>3865</v>
      </c>
      <c r="D423" s="696" t="s">
        <v>4342</v>
      </c>
      <c r="E423" s="696" t="s">
        <v>4343</v>
      </c>
      <c r="F423" s="711">
        <v>204</v>
      </c>
      <c r="G423" s="711">
        <v>11788.770000000002</v>
      </c>
      <c r="H423" s="711">
        <v>1</v>
      </c>
      <c r="I423" s="711">
        <v>57.788088235294126</v>
      </c>
      <c r="J423" s="711">
        <v>180.8</v>
      </c>
      <c r="K423" s="711">
        <v>11571.2</v>
      </c>
      <c r="L423" s="711">
        <v>0.98154430021113304</v>
      </c>
      <c r="M423" s="711">
        <v>64</v>
      </c>
      <c r="N423" s="711">
        <v>160</v>
      </c>
      <c r="O423" s="711">
        <v>10240</v>
      </c>
      <c r="P423" s="701">
        <v>0.86862327452312649</v>
      </c>
      <c r="Q423" s="712">
        <v>64</v>
      </c>
    </row>
    <row r="424" spans="1:17" ht="14.4" customHeight="1" x14ac:dyDescent="0.3">
      <c r="A424" s="695" t="s">
        <v>544</v>
      </c>
      <c r="B424" s="696" t="s">
        <v>4268</v>
      </c>
      <c r="C424" s="696" t="s">
        <v>3865</v>
      </c>
      <c r="D424" s="696" t="s">
        <v>4344</v>
      </c>
      <c r="E424" s="696" t="s">
        <v>4345</v>
      </c>
      <c r="F424" s="711"/>
      <c r="G424" s="711"/>
      <c r="H424" s="711"/>
      <c r="I424" s="711"/>
      <c r="J424" s="711"/>
      <c r="K424" s="711"/>
      <c r="L424" s="711"/>
      <c r="M424" s="711"/>
      <c r="N424" s="711">
        <v>1</v>
      </c>
      <c r="O424" s="711">
        <v>672.94</v>
      </c>
      <c r="P424" s="701"/>
      <c r="Q424" s="712">
        <v>672.94</v>
      </c>
    </row>
    <row r="425" spans="1:17" ht="14.4" customHeight="1" x14ac:dyDescent="0.3">
      <c r="A425" s="695" t="s">
        <v>544</v>
      </c>
      <c r="B425" s="696" t="s">
        <v>4268</v>
      </c>
      <c r="C425" s="696" t="s">
        <v>3865</v>
      </c>
      <c r="D425" s="696" t="s">
        <v>4346</v>
      </c>
      <c r="E425" s="696" t="s">
        <v>4345</v>
      </c>
      <c r="F425" s="711">
        <v>23</v>
      </c>
      <c r="G425" s="711">
        <v>32404.239999999998</v>
      </c>
      <c r="H425" s="711">
        <v>1</v>
      </c>
      <c r="I425" s="711">
        <v>1408.8799999999999</v>
      </c>
      <c r="J425" s="711">
        <v>19</v>
      </c>
      <c r="K425" s="711">
        <v>25571.719999999998</v>
      </c>
      <c r="L425" s="711">
        <v>0.78914734614976312</v>
      </c>
      <c r="M425" s="711">
        <v>1345.8799999999999</v>
      </c>
      <c r="N425" s="711">
        <v>20</v>
      </c>
      <c r="O425" s="711">
        <v>26917.600000000002</v>
      </c>
      <c r="P425" s="701">
        <v>0.83068141699975073</v>
      </c>
      <c r="Q425" s="712">
        <v>1345.88</v>
      </c>
    </row>
    <row r="426" spans="1:17" ht="14.4" customHeight="1" x14ac:dyDescent="0.3">
      <c r="A426" s="695" t="s">
        <v>544</v>
      </c>
      <c r="B426" s="696" t="s">
        <v>4268</v>
      </c>
      <c r="C426" s="696" t="s">
        <v>3865</v>
      </c>
      <c r="D426" s="696" t="s">
        <v>4347</v>
      </c>
      <c r="E426" s="696" t="s">
        <v>1703</v>
      </c>
      <c r="F426" s="711"/>
      <c r="G426" s="711"/>
      <c r="H426" s="711"/>
      <c r="I426" s="711"/>
      <c r="J426" s="711">
        <v>8.32</v>
      </c>
      <c r="K426" s="711">
        <v>5653.34</v>
      </c>
      <c r="L426" s="711"/>
      <c r="M426" s="711">
        <v>679.48798076923072</v>
      </c>
      <c r="N426" s="711">
        <v>5</v>
      </c>
      <c r="O426" s="711">
        <v>3403.35</v>
      </c>
      <c r="P426" s="701"/>
      <c r="Q426" s="712">
        <v>680.67</v>
      </c>
    </row>
    <row r="427" spans="1:17" ht="14.4" customHeight="1" x14ac:dyDescent="0.3">
      <c r="A427" s="695" t="s">
        <v>544</v>
      </c>
      <c r="B427" s="696" t="s">
        <v>4268</v>
      </c>
      <c r="C427" s="696" t="s">
        <v>3865</v>
      </c>
      <c r="D427" s="696" t="s">
        <v>4348</v>
      </c>
      <c r="E427" s="696" t="s">
        <v>4349</v>
      </c>
      <c r="F427" s="711">
        <v>1</v>
      </c>
      <c r="G427" s="711">
        <v>1345.88</v>
      </c>
      <c r="H427" s="711">
        <v>1</v>
      </c>
      <c r="I427" s="711">
        <v>1345.88</v>
      </c>
      <c r="J427" s="711"/>
      <c r="K427" s="711"/>
      <c r="L427" s="711"/>
      <c r="M427" s="711"/>
      <c r="N427" s="711"/>
      <c r="O427" s="711"/>
      <c r="P427" s="701"/>
      <c r="Q427" s="712"/>
    </row>
    <row r="428" spans="1:17" ht="14.4" customHeight="1" x14ac:dyDescent="0.3">
      <c r="A428" s="695" t="s">
        <v>544</v>
      </c>
      <c r="B428" s="696" t="s">
        <v>4268</v>
      </c>
      <c r="C428" s="696" t="s">
        <v>3865</v>
      </c>
      <c r="D428" s="696" t="s">
        <v>4350</v>
      </c>
      <c r="E428" s="696" t="s">
        <v>4351</v>
      </c>
      <c r="F428" s="711"/>
      <c r="G428" s="711"/>
      <c r="H428" s="711"/>
      <c r="I428" s="711"/>
      <c r="J428" s="711">
        <v>1</v>
      </c>
      <c r="K428" s="711">
        <v>16150.56</v>
      </c>
      <c r="L428" s="711"/>
      <c r="M428" s="711">
        <v>16150.56</v>
      </c>
      <c r="N428" s="711"/>
      <c r="O428" s="711"/>
      <c r="P428" s="701"/>
      <c r="Q428" s="712"/>
    </row>
    <row r="429" spans="1:17" ht="14.4" customHeight="1" x14ac:dyDescent="0.3">
      <c r="A429" s="695" t="s">
        <v>544</v>
      </c>
      <c r="B429" s="696" t="s">
        <v>4268</v>
      </c>
      <c r="C429" s="696" t="s">
        <v>3865</v>
      </c>
      <c r="D429" s="696" t="s">
        <v>4352</v>
      </c>
      <c r="E429" s="696" t="s">
        <v>1640</v>
      </c>
      <c r="F429" s="711"/>
      <c r="G429" s="711"/>
      <c r="H429" s="711"/>
      <c r="I429" s="711"/>
      <c r="J429" s="711"/>
      <c r="K429" s="711"/>
      <c r="L429" s="711"/>
      <c r="M429" s="711"/>
      <c r="N429" s="711">
        <v>14</v>
      </c>
      <c r="O429" s="711">
        <v>13587</v>
      </c>
      <c r="P429" s="701"/>
      <c r="Q429" s="712">
        <v>970.5</v>
      </c>
    </row>
    <row r="430" spans="1:17" ht="14.4" customHeight="1" x14ac:dyDescent="0.3">
      <c r="A430" s="695" t="s">
        <v>544</v>
      </c>
      <c r="B430" s="696" t="s">
        <v>4268</v>
      </c>
      <c r="C430" s="696" t="s">
        <v>3865</v>
      </c>
      <c r="D430" s="696" t="s">
        <v>4353</v>
      </c>
      <c r="E430" s="696" t="s">
        <v>1710</v>
      </c>
      <c r="F430" s="711"/>
      <c r="G430" s="711"/>
      <c r="H430" s="711"/>
      <c r="I430" s="711"/>
      <c r="J430" s="711"/>
      <c r="K430" s="711"/>
      <c r="L430" s="711"/>
      <c r="M430" s="711"/>
      <c r="N430" s="711">
        <v>3.3</v>
      </c>
      <c r="O430" s="711">
        <v>7123.46</v>
      </c>
      <c r="P430" s="701"/>
      <c r="Q430" s="712">
        <v>2158.6242424242428</v>
      </c>
    </row>
    <row r="431" spans="1:17" ht="14.4" customHeight="1" x14ac:dyDescent="0.3">
      <c r="A431" s="695" t="s">
        <v>544</v>
      </c>
      <c r="B431" s="696" t="s">
        <v>4268</v>
      </c>
      <c r="C431" s="696" t="s">
        <v>3865</v>
      </c>
      <c r="D431" s="696" t="s">
        <v>4354</v>
      </c>
      <c r="E431" s="696" t="s">
        <v>3860</v>
      </c>
      <c r="F431" s="711">
        <v>8</v>
      </c>
      <c r="G431" s="711">
        <v>0</v>
      </c>
      <c r="H431" s="711"/>
      <c r="I431" s="711">
        <v>0</v>
      </c>
      <c r="J431" s="711">
        <v>5</v>
      </c>
      <c r="K431" s="711">
        <v>4512</v>
      </c>
      <c r="L431" s="711"/>
      <c r="M431" s="711">
        <v>902.4</v>
      </c>
      <c r="N431" s="711">
        <v>5</v>
      </c>
      <c r="O431" s="711">
        <v>4512</v>
      </c>
      <c r="P431" s="701"/>
      <c r="Q431" s="712">
        <v>902.4</v>
      </c>
    </row>
    <row r="432" spans="1:17" ht="14.4" customHeight="1" x14ac:dyDescent="0.3">
      <c r="A432" s="695" t="s">
        <v>544</v>
      </c>
      <c r="B432" s="696" t="s">
        <v>4268</v>
      </c>
      <c r="C432" s="696" t="s">
        <v>3865</v>
      </c>
      <c r="D432" s="696" t="s">
        <v>4355</v>
      </c>
      <c r="E432" s="696" t="s">
        <v>1609</v>
      </c>
      <c r="F432" s="711"/>
      <c r="G432" s="711"/>
      <c r="H432" s="711"/>
      <c r="I432" s="711"/>
      <c r="J432" s="711"/>
      <c r="K432" s="711"/>
      <c r="L432" s="711"/>
      <c r="M432" s="711"/>
      <c r="N432" s="711">
        <v>2.8</v>
      </c>
      <c r="O432" s="711">
        <v>1755.88</v>
      </c>
      <c r="P432" s="701"/>
      <c r="Q432" s="712">
        <v>627.1</v>
      </c>
    </row>
    <row r="433" spans="1:17" ht="14.4" customHeight="1" x14ac:dyDescent="0.3">
      <c r="A433" s="695" t="s">
        <v>544</v>
      </c>
      <c r="B433" s="696" t="s">
        <v>4268</v>
      </c>
      <c r="C433" s="696" t="s">
        <v>3865</v>
      </c>
      <c r="D433" s="696" t="s">
        <v>4356</v>
      </c>
      <c r="E433" s="696" t="s">
        <v>1636</v>
      </c>
      <c r="F433" s="711"/>
      <c r="G433" s="711"/>
      <c r="H433" s="711"/>
      <c r="I433" s="711"/>
      <c r="J433" s="711"/>
      <c r="K433" s="711"/>
      <c r="L433" s="711"/>
      <c r="M433" s="711"/>
      <c r="N433" s="711">
        <v>15.15</v>
      </c>
      <c r="O433" s="711">
        <v>12223.02</v>
      </c>
      <c r="P433" s="701"/>
      <c r="Q433" s="712">
        <v>806.8</v>
      </c>
    </row>
    <row r="434" spans="1:17" ht="14.4" customHeight="1" x14ac:dyDescent="0.3">
      <c r="A434" s="695" t="s">
        <v>544</v>
      </c>
      <c r="B434" s="696" t="s">
        <v>4268</v>
      </c>
      <c r="C434" s="696" t="s">
        <v>3865</v>
      </c>
      <c r="D434" s="696" t="s">
        <v>4357</v>
      </c>
      <c r="E434" s="696" t="s">
        <v>1685</v>
      </c>
      <c r="F434" s="711"/>
      <c r="G434" s="711"/>
      <c r="H434" s="711"/>
      <c r="I434" s="711"/>
      <c r="J434" s="711"/>
      <c r="K434" s="711"/>
      <c r="L434" s="711"/>
      <c r="M434" s="711"/>
      <c r="N434" s="711">
        <v>2</v>
      </c>
      <c r="O434" s="711">
        <v>193.38</v>
      </c>
      <c r="P434" s="701"/>
      <c r="Q434" s="712">
        <v>96.69</v>
      </c>
    </row>
    <row r="435" spans="1:17" ht="14.4" customHeight="1" x14ac:dyDescent="0.3">
      <c r="A435" s="695" t="s">
        <v>544</v>
      </c>
      <c r="B435" s="696" t="s">
        <v>4268</v>
      </c>
      <c r="C435" s="696" t="s">
        <v>3865</v>
      </c>
      <c r="D435" s="696" t="s">
        <v>4358</v>
      </c>
      <c r="E435" s="696" t="s">
        <v>4359</v>
      </c>
      <c r="F435" s="711"/>
      <c r="G435" s="711"/>
      <c r="H435" s="711"/>
      <c r="I435" s="711"/>
      <c r="J435" s="711"/>
      <c r="K435" s="711"/>
      <c r="L435" s="711"/>
      <c r="M435" s="711"/>
      <c r="N435" s="711">
        <v>13</v>
      </c>
      <c r="O435" s="711">
        <v>2979.08</v>
      </c>
      <c r="P435" s="701"/>
      <c r="Q435" s="712">
        <v>229.16</v>
      </c>
    </row>
    <row r="436" spans="1:17" ht="14.4" customHeight="1" x14ac:dyDescent="0.3">
      <c r="A436" s="695" t="s">
        <v>544</v>
      </c>
      <c r="B436" s="696" t="s">
        <v>4268</v>
      </c>
      <c r="C436" s="696" t="s">
        <v>3865</v>
      </c>
      <c r="D436" s="696" t="s">
        <v>4360</v>
      </c>
      <c r="E436" s="696" t="s">
        <v>1633</v>
      </c>
      <c r="F436" s="711"/>
      <c r="G436" s="711"/>
      <c r="H436" s="711"/>
      <c r="I436" s="711"/>
      <c r="J436" s="711"/>
      <c r="K436" s="711"/>
      <c r="L436" s="711"/>
      <c r="M436" s="711"/>
      <c r="N436" s="711">
        <v>0.8</v>
      </c>
      <c r="O436" s="711">
        <v>645.79999999999995</v>
      </c>
      <c r="P436" s="701"/>
      <c r="Q436" s="712">
        <v>807.24999999999989</v>
      </c>
    </row>
    <row r="437" spans="1:17" ht="14.4" customHeight="1" x14ac:dyDescent="0.3">
      <c r="A437" s="695" t="s">
        <v>544</v>
      </c>
      <c r="B437" s="696" t="s">
        <v>4268</v>
      </c>
      <c r="C437" s="696" t="s">
        <v>3865</v>
      </c>
      <c r="D437" s="696" t="s">
        <v>4361</v>
      </c>
      <c r="E437" s="696" t="s">
        <v>4362</v>
      </c>
      <c r="F437" s="711"/>
      <c r="G437" s="711"/>
      <c r="H437" s="711"/>
      <c r="I437" s="711"/>
      <c r="J437" s="711">
        <v>34.729999999999997</v>
      </c>
      <c r="K437" s="711">
        <v>126001.83000000002</v>
      </c>
      <c r="L437" s="711"/>
      <c r="M437" s="711">
        <v>3628.0400230348409</v>
      </c>
      <c r="N437" s="711">
        <v>32.299999999999997</v>
      </c>
      <c r="O437" s="711">
        <v>117185.71999999999</v>
      </c>
      <c r="P437" s="701"/>
      <c r="Q437" s="712">
        <v>3628.0408668730647</v>
      </c>
    </row>
    <row r="438" spans="1:17" ht="14.4" customHeight="1" x14ac:dyDescent="0.3">
      <c r="A438" s="695" t="s">
        <v>544</v>
      </c>
      <c r="B438" s="696" t="s">
        <v>4268</v>
      </c>
      <c r="C438" s="696" t="s">
        <v>3865</v>
      </c>
      <c r="D438" s="696" t="s">
        <v>4363</v>
      </c>
      <c r="E438" s="696" t="s">
        <v>1727</v>
      </c>
      <c r="F438" s="711"/>
      <c r="G438" s="711"/>
      <c r="H438" s="711"/>
      <c r="I438" s="711"/>
      <c r="J438" s="711"/>
      <c r="K438" s="711"/>
      <c r="L438" s="711"/>
      <c r="M438" s="711"/>
      <c r="N438" s="711">
        <v>12</v>
      </c>
      <c r="O438" s="711">
        <v>129588.12000000001</v>
      </c>
      <c r="P438" s="701"/>
      <c r="Q438" s="712">
        <v>10799.01</v>
      </c>
    </row>
    <row r="439" spans="1:17" ht="14.4" customHeight="1" x14ac:dyDescent="0.3">
      <c r="A439" s="695" t="s">
        <v>544</v>
      </c>
      <c r="B439" s="696" t="s">
        <v>4268</v>
      </c>
      <c r="C439" s="696" t="s">
        <v>3865</v>
      </c>
      <c r="D439" s="696" t="s">
        <v>4364</v>
      </c>
      <c r="E439" s="696" t="s">
        <v>4365</v>
      </c>
      <c r="F439" s="711">
        <v>20</v>
      </c>
      <c r="G439" s="711">
        <v>13960</v>
      </c>
      <c r="H439" s="711">
        <v>1</v>
      </c>
      <c r="I439" s="711">
        <v>698</v>
      </c>
      <c r="J439" s="711"/>
      <c r="K439" s="711"/>
      <c r="L439" s="711"/>
      <c r="M439" s="711"/>
      <c r="N439" s="711"/>
      <c r="O439" s="711"/>
      <c r="P439" s="701"/>
      <c r="Q439" s="712"/>
    </row>
    <row r="440" spans="1:17" ht="14.4" customHeight="1" x14ac:dyDescent="0.3">
      <c r="A440" s="695" t="s">
        <v>544</v>
      </c>
      <c r="B440" s="696" t="s">
        <v>4268</v>
      </c>
      <c r="C440" s="696" t="s">
        <v>3865</v>
      </c>
      <c r="D440" s="696" t="s">
        <v>4366</v>
      </c>
      <c r="E440" s="696" t="s">
        <v>4367</v>
      </c>
      <c r="F440" s="711"/>
      <c r="G440" s="711"/>
      <c r="H440" s="711"/>
      <c r="I440" s="711"/>
      <c r="J440" s="711"/>
      <c r="K440" s="711"/>
      <c r="L440" s="711"/>
      <c r="M440" s="711"/>
      <c r="N440" s="711">
        <v>0.3</v>
      </c>
      <c r="O440" s="711">
        <v>3446.25</v>
      </c>
      <c r="P440" s="701"/>
      <c r="Q440" s="712">
        <v>11487.5</v>
      </c>
    </row>
    <row r="441" spans="1:17" ht="14.4" customHeight="1" x14ac:dyDescent="0.3">
      <c r="A441" s="695" t="s">
        <v>544</v>
      </c>
      <c r="B441" s="696" t="s">
        <v>4268</v>
      </c>
      <c r="C441" s="696" t="s">
        <v>3865</v>
      </c>
      <c r="D441" s="696" t="s">
        <v>4368</v>
      </c>
      <c r="E441" s="696" t="s">
        <v>1730</v>
      </c>
      <c r="F441" s="711"/>
      <c r="G441" s="711"/>
      <c r="H441" s="711"/>
      <c r="I441" s="711"/>
      <c r="J441" s="711"/>
      <c r="K441" s="711"/>
      <c r="L441" s="711"/>
      <c r="M441" s="711"/>
      <c r="N441" s="711">
        <v>11</v>
      </c>
      <c r="O441" s="711">
        <v>166932.37</v>
      </c>
      <c r="P441" s="701"/>
      <c r="Q441" s="712">
        <v>15175.67</v>
      </c>
    </row>
    <row r="442" spans="1:17" ht="14.4" customHeight="1" x14ac:dyDescent="0.3">
      <c r="A442" s="695" t="s">
        <v>544</v>
      </c>
      <c r="B442" s="696" t="s">
        <v>4268</v>
      </c>
      <c r="C442" s="696" t="s">
        <v>3865</v>
      </c>
      <c r="D442" s="696" t="s">
        <v>4369</v>
      </c>
      <c r="E442" s="696" t="s">
        <v>1741</v>
      </c>
      <c r="F442" s="711"/>
      <c r="G442" s="711"/>
      <c r="H442" s="711"/>
      <c r="I442" s="711"/>
      <c r="J442" s="711"/>
      <c r="K442" s="711"/>
      <c r="L442" s="711"/>
      <c r="M442" s="711"/>
      <c r="N442" s="711">
        <v>18</v>
      </c>
      <c r="O442" s="711">
        <v>195565.14</v>
      </c>
      <c r="P442" s="701"/>
      <c r="Q442" s="712">
        <v>10864.730000000001</v>
      </c>
    </row>
    <row r="443" spans="1:17" ht="14.4" customHeight="1" x14ac:dyDescent="0.3">
      <c r="A443" s="695" t="s">
        <v>544</v>
      </c>
      <c r="B443" s="696" t="s">
        <v>4268</v>
      </c>
      <c r="C443" s="696" t="s">
        <v>4370</v>
      </c>
      <c r="D443" s="696" t="s">
        <v>4371</v>
      </c>
      <c r="E443" s="696" t="s">
        <v>3860</v>
      </c>
      <c r="F443" s="711"/>
      <c r="G443" s="711"/>
      <c r="H443" s="711"/>
      <c r="I443" s="711"/>
      <c r="J443" s="711">
        <v>1</v>
      </c>
      <c r="K443" s="711">
        <v>1215.8499999999999</v>
      </c>
      <c r="L443" s="711"/>
      <c r="M443" s="711">
        <v>1215.8499999999999</v>
      </c>
      <c r="N443" s="711"/>
      <c r="O443" s="711"/>
      <c r="P443" s="701"/>
      <c r="Q443" s="712"/>
    </row>
    <row r="444" spans="1:17" ht="14.4" customHeight="1" x14ac:dyDescent="0.3">
      <c r="A444" s="695" t="s">
        <v>544</v>
      </c>
      <c r="B444" s="696" t="s">
        <v>4268</v>
      </c>
      <c r="C444" s="696" t="s">
        <v>4370</v>
      </c>
      <c r="D444" s="696" t="s">
        <v>4372</v>
      </c>
      <c r="E444" s="696" t="s">
        <v>3860</v>
      </c>
      <c r="F444" s="711">
        <v>185</v>
      </c>
      <c r="G444" s="711">
        <v>330843.26</v>
      </c>
      <c r="H444" s="711">
        <v>1</v>
      </c>
      <c r="I444" s="711">
        <v>1788.341945945946</v>
      </c>
      <c r="J444" s="711">
        <v>193</v>
      </c>
      <c r="K444" s="711">
        <v>354289.26</v>
      </c>
      <c r="L444" s="711">
        <v>1.0708673950317138</v>
      </c>
      <c r="M444" s="711">
        <v>1835.6956476683938</v>
      </c>
      <c r="N444" s="711">
        <v>277</v>
      </c>
      <c r="O444" s="711">
        <v>516765.66000000003</v>
      </c>
      <c r="P444" s="701">
        <v>1.5619652037040139</v>
      </c>
      <c r="Q444" s="712">
        <v>1865.5800000000002</v>
      </c>
    </row>
    <row r="445" spans="1:17" ht="14.4" customHeight="1" x14ac:dyDescent="0.3">
      <c r="A445" s="695" t="s">
        <v>544</v>
      </c>
      <c r="B445" s="696" t="s">
        <v>4268</v>
      </c>
      <c r="C445" s="696" t="s">
        <v>4370</v>
      </c>
      <c r="D445" s="696" t="s">
        <v>4373</v>
      </c>
      <c r="E445" s="696" t="s">
        <v>3860</v>
      </c>
      <c r="F445" s="711">
        <v>17</v>
      </c>
      <c r="G445" s="711">
        <v>43962.54</v>
      </c>
      <c r="H445" s="711">
        <v>1</v>
      </c>
      <c r="I445" s="711">
        <v>2586.0317647058823</v>
      </c>
      <c r="J445" s="711">
        <v>13</v>
      </c>
      <c r="K445" s="711">
        <v>35184.959999999999</v>
      </c>
      <c r="L445" s="711">
        <v>0.8003395618178567</v>
      </c>
      <c r="M445" s="711">
        <v>2706.5353846153844</v>
      </c>
      <c r="N445" s="711">
        <v>17</v>
      </c>
      <c r="O445" s="711">
        <v>46388.07</v>
      </c>
      <c r="P445" s="701">
        <v>1.0551726538093567</v>
      </c>
      <c r="Q445" s="712">
        <v>2728.71</v>
      </c>
    </row>
    <row r="446" spans="1:17" ht="14.4" customHeight="1" x14ac:dyDescent="0.3">
      <c r="A446" s="695" t="s">
        <v>544</v>
      </c>
      <c r="B446" s="696" t="s">
        <v>4268</v>
      </c>
      <c r="C446" s="696" t="s">
        <v>4370</v>
      </c>
      <c r="D446" s="696" t="s">
        <v>4374</v>
      </c>
      <c r="E446" s="696" t="s">
        <v>3860</v>
      </c>
      <c r="F446" s="711">
        <v>5</v>
      </c>
      <c r="G446" s="711">
        <v>8910.7999999999993</v>
      </c>
      <c r="H446" s="711">
        <v>1</v>
      </c>
      <c r="I446" s="711">
        <v>1782.1599999999999</v>
      </c>
      <c r="J446" s="711"/>
      <c r="K446" s="711"/>
      <c r="L446" s="711"/>
      <c r="M446" s="711"/>
      <c r="N446" s="711">
        <v>1</v>
      </c>
      <c r="O446" s="711">
        <v>1865.58</v>
      </c>
      <c r="P446" s="701">
        <v>0.20936167347488441</v>
      </c>
      <c r="Q446" s="712">
        <v>1865.58</v>
      </c>
    </row>
    <row r="447" spans="1:17" ht="14.4" customHeight="1" x14ac:dyDescent="0.3">
      <c r="A447" s="695" t="s">
        <v>544</v>
      </c>
      <c r="B447" s="696" t="s">
        <v>4268</v>
      </c>
      <c r="C447" s="696" t="s">
        <v>4370</v>
      </c>
      <c r="D447" s="696" t="s">
        <v>4375</v>
      </c>
      <c r="E447" s="696" t="s">
        <v>3860</v>
      </c>
      <c r="F447" s="711"/>
      <c r="G447" s="711"/>
      <c r="H447" s="711"/>
      <c r="I447" s="711"/>
      <c r="J447" s="711"/>
      <c r="K447" s="711"/>
      <c r="L447" s="711"/>
      <c r="M447" s="711"/>
      <c r="N447" s="711">
        <v>1</v>
      </c>
      <c r="O447" s="711">
        <v>8191.63</v>
      </c>
      <c r="P447" s="701"/>
      <c r="Q447" s="712">
        <v>8191.63</v>
      </c>
    </row>
    <row r="448" spans="1:17" ht="14.4" customHeight="1" x14ac:dyDescent="0.3">
      <c r="A448" s="695" t="s">
        <v>544</v>
      </c>
      <c r="B448" s="696" t="s">
        <v>4268</v>
      </c>
      <c r="C448" s="696" t="s">
        <v>4370</v>
      </c>
      <c r="D448" s="696" t="s">
        <v>4376</v>
      </c>
      <c r="E448" s="696" t="s">
        <v>3860</v>
      </c>
      <c r="F448" s="711">
        <v>7</v>
      </c>
      <c r="G448" s="711">
        <v>54059.25</v>
      </c>
      <c r="H448" s="711">
        <v>1</v>
      </c>
      <c r="I448" s="711">
        <v>7722.75</v>
      </c>
      <c r="J448" s="711">
        <v>13</v>
      </c>
      <c r="K448" s="711">
        <v>103485.78000000001</v>
      </c>
      <c r="L448" s="711">
        <v>1.914302917632043</v>
      </c>
      <c r="M448" s="711">
        <v>7960.4446153846166</v>
      </c>
      <c r="N448" s="711">
        <v>10</v>
      </c>
      <c r="O448" s="711">
        <v>80743.599999999991</v>
      </c>
      <c r="P448" s="701">
        <v>1.4936130264478324</v>
      </c>
      <c r="Q448" s="712">
        <v>8074.3599999999988</v>
      </c>
    </row>
    <row r="449" spans="1:17" ht="14.4" customHeight="1" x14ac:dyDescent="0.3">
      <c r="A449" s="695" t="s">
        <v>544</v>
      </c>
      <c r="B449" s="696" t="s">
        <v>4268</v>
      </c>
      <c r="C449" s="696" t="s">
        <v>4370</v>
      </c>
      <c r="D449" s="696" t="s">
        <v>4377</v>
      </c>
      <c r="E449" s="696" t="s">
        <v>3860</v>
      </c>
      <c r="F449" s="711">
        <v>53</v>
      </c>
      <c r="G449" s="711">
        <v>479501.53</v>
      </c>
      <c r="H449" s="711">
        <v>1</v>
      </c>
      <c r="I449" s="711">
        <v>9047.1986792452844</v>
      </c>
      <c r="J449" s="711">
        <v>15</v>
      </c>
      <c r="K449" s="711">
        <v>143141.05000000002</v>
      </c>
      <c r="L449" s="711">
        <v>0.29852052818267338</v>
      </c>
      <c r="M449" s="711">
        <v>9542.7366666666676</v>
      </c>
      <c r="N449" s="711">
        <v>31</v>
      </c>
      <c r="O449" s="711">
        <v>300269.09999999998</v>
      </c>
      <c r="P449" s="701">
        <v>0.62621093200682787</v>
      </c>
      <c r="Q449" s="712">
        <v>9686.0999999999985</v>
      </c>
    </row>
    <row r="450" spans="1:17" ht="14.4" customHeight="1" x14ac:dyDescent="0.3">
      <c r="A450" s="695" t="s">
        <v>544</v>
      </c>
      <c r="B450" s="696" t="s">
        <v>4268</v>
      </c>
      <c r="C450" s="696" t="s">
        <v>4370</v>
      </c>
      <c r="D450" s="696" t="s">
        <v>4378</v>
      </c>
      <c r="E450" s="696" t="s">
        <v>3860</v>
      </c>
      <c r="F450" s="711">
        <v>137</v>
      </c>
      <c r="G450" s="711">
        <v>118394.63</v>
      </c>
      <c r="H450" s="711">
        <v>1</v>
      </c>
      <c r="I450" s="711">
        <v>864.19437956204388</v>
      </c>
      <c r="J450" s="711">
        <v>175</v>
      </c>
      <c r="K450" s="711">
        <v>158821.99</v>
      </c>
      <c r="L450" s="711">
        <v>1.3414627842495896</v>
      </c>
      <c r="M450" s="711">
        <v>907.55422857142855</v>
      </c>
      <c r="N450" s="711">
        <v>233</v>
      </c>
      <c r="O450" s="711">
        <v>215657.81000000003</v>
      </c>
      <c r="P450" s="701">
        <v>1.8215168204841725</v>
      </c>
      <c r="Q450" s="712">
        <v>925.57000000000016</v>
      </c>
    </row>
    <row r="451" spans="1:17" ht="14.4" customHeight="1" x14ac:dyDescent="0.3">
      <c r="A451" s="695" t="s">
        <v>544</v>
      </c>
      <c r="B451" s="696" t="s">
        <v>4268</v>
      </c>
      <c r="C451" s="696" t="s">
        <v>4370</v>
      </c>
      <c r="D451" s="696" t="s">
        <v>4379</v>
      </c>
      <c r="E451" s="696" t="s">
        <v>3860</v>
      </c>
      <c r="F451" s="711">
        <v>15</v>
      </c>
      <c r="G451" s="711">
        <v>2841.6000000000004</v>
      </c>
      <c r="H451" s="711">
        <v>1</v>
      </c>
      <c r="I451" s="711">
        <v>189.44000000000003</v>
      </c>
      <c r="J451" s="711">
        <v>5</v>
      </c>
      <c r="K451" s="711">
        <v>1193.4000000000001</v>
      </c>
      <c r="L451" s="711">
        <v>0.41997466216216212</v>
      </c>
      <c r="M451" s="711">
        <v>238.68</v>
      </c>
      <c r="N451" s="711">
        <v>6</v>
      </c>
      <c r="O451" s="711">
        <v>1432.08</v>
      </c>
      <c r="P451" s="701">
        <v>0.50396959459459445</v>
      </c>
      <c r="Q451" s="712">
        <v>238.67999999999998</v>
      </c>
    </row>
    <row r="452" spans="1:17" ht="14.4" customHeight="1" x14ac:dyDescent="0.3">
      <c r="A452" s="695" t="s">
        <v>544</v>
      </c>
      <c r="B452" s="696" t="s">
        <v>4268</v>
      </c>
      <c r="C452" s="696" t="s">
        <v>3885</v>
      </c>
      <c r="D452" s="696" t="s">
        <v>4380</v>
      </c>
      <c r="E452" s="696" t="s">
        <v>4381</v>
      </c>
      <c r="F452" s="711">
        <v>13</v>
      </c>
      <c r="G452" s="711">
        <v>4289.74</v>
      </c>
      <c r="H452" s="711">
        <v>1</v>
      </c>
      <c r="I452" s="711">
        <v>329.97999999999996</v>
      </c>
      <c r="J452" s="711"/>
      <c r="K452" s="711"/>
      <c r="L452" s="711"/>
      <c r="M452" s="711"/>
      <c r="N452" s="711">
        <v>2</v>
      </c>
      <c r="O452" s="711">
        <v>659.96</v>
      </c>
      <c r="P452" s="701">
        <v>0.15384615384615385</v>
      </c>
      <c r="Q452" s="712">
        <v>329.98</v>
      </c>
    </row>
    <row r="453" spans="1:17" ht="14.4" customHeight="1" x14ac:dyDescent="0.3">
      <c r="A453" s="695" t="s">
        <v>544</v>
      </c>
      <c r="B453" s="696" t="s">
        <v>4268</v>
      </c>
      <c r="C453" s="696" t="s">
        <v>3885</v>
      </c>
      <c r="D453" s="696" t="s">
        <v>4382</v>
      </c>
      <c r="E453" s="696" t="s">
        <v>4381</v>
      </c>
      <c r="F453" s="711">
        <v>2</v>
      </c>
      <c r="G453" s="711">
        <v>866.82</v>
      </c>
      <c r="H453" s="711">
        <v>1</v>
      </c>
      <c r="I453" s="711">
        <v>433.41</v>
      </c>
      <c r="J453" s="711"/>
      <c r="K453" s="711"/>
      <c r="L453" s="711"/>
      <c r="M453" s="711"/>
      <c r="N453" s="711">
        <v>1</v>
      </c>
      <c r="O453" s="711">
        <v>433.41</v>
      </c>
      <c r="P453" s="701">
        <v>0.5</v>
      </c>
      <c r="Q453" s="712">
        <v>433.41</v>
      </c>
    </row>
    <row r="454" spans="1:17" ht="14.4" customHeight="1" x14ac:dyDescent="0.3">
      <c r="A454" s="695" t="s">
        <v>544</v>
      </c>
      <c r="B454" s="696" t="s">
        <v>4268</v>
      </c>
      <c r="C454" s="696" t="s">
        <v>3885</v>
      </c>
      <c r="D454" s="696" t="s">
        <v>4383</v>
      </c>
      <c r="E454" s="696" t="s">
        <v>4384</v>
      </c>
      <c r="F454" s="711">
        <v>1</v>
      </c>
      <c r="G454" s="711">
        <v>1435.36</v>
      </c>
      <c r="H454" s="711">
        <v>1</v>
      </c>
      <c r="I454" s="711">
        <v>1435.36</v>
      </c>
      <c r="J454" s="711"/>
      <c r="K454" s="711"/>
      <c r="L454" s="711"/>
      <c r="M454" s="711"/>
      <c r="N454" s="711"/>
      <c r="O454" s="711"/>
      <c r="P454" s="701"/>
      <c r="Q454" s="712"/>
    </row>
    <row r="455" spans="1:17" ht="14.4" customHeight="1" x14ac:dyDescent="0.3">
      <c r="A455" s="695" t="s">
        <v>544</v>
      </c>
      <c r="B455" s="696" t="s">
        <v>4268</v>
      </c>
      <c r="C455" s="696" t="s">
        <v>3885</v>
      </c>
      <c r="D455" s="696" t="s">
        <v>4385</v>
      </c>
      <c r="E455" s="696" t="s">
        <v>4386</v>
      </c>
      <c r="F455" s="711"/>
      <c r="G455" s="711"/>
      <c r="H455" s="711"/>
      <c r="I455" s="711"/>
      <c r="J455" s="711"/>
      <c r="K455" s="711"/>
      <c r="L455" s="711"/>
      <c r="M455" s="711"/>
      <c r="N455" s="711">
        <v>2</v>
      </c>
      <c r="O455" s="711">
        <v>174.1</v>
      </c>
      <c r="P455" s="701"/>
      <c r="Q455" s="712">
        <v>87.05</v>
      </c>
    </row>
    <row r="456" spans="1:17" ht="14.4" customHeight="1" x14ac:dyDescent="0.3">
      <c r="A456" s="695" t="s">
        <v>544</v>
      </c>
      <c r="B456" s="696" t="s">
        <v>4268</v>
      </c>
      <c r="C456" s="696" t="s">
        <v>3885</v>
      </c>
      <c r="D456" s="696" t="s">
        <v>4387</v>
      </c>
      <c r="E456" s="696" t="s">
        <v>4388</v>
      </c>
      <c r="F456" s="711"/>
      <c r="G456" s="711"/>
      <c r="H456" s="711"/>
      <c r="I456" s="711"/>
      <c r="J456" s="711">
        <v>0.6</v>
      </c>
      <c r="K456" s="711">
        <v>577.66</v>
      </c>
      <c r="L456" s="711"/>
      <c r="M456" s="711">
        <v>962.76666666666665</v>
      </c>
      <c r="N456" s="711">
        <v>1.2</v>
      </c>
      <c r="O456" s="711">
        <v>1155.32</v>
      </c>
      <c r="P456" s="701"/>
      <c r="Q456" s="712">
        <v>962.76666666666665</v>
      </c>
    </row>
    <row r="457" spans="1:17" ht="14.4" customHeight="1" x14ac:dyDescent="0.3">
      <c r="A457" s="695" t="s">
        <v>544</v>
      </c>
      <c r="B457" s="696" t="s">
        <v>4268</v>
      </c>
      <c r="C457" s="696" t="s">
        <v>3885</v>
      </c>
      <c r="D457" s="696" t="s">
        <v>4389</v>
      </c>
      <c r="E457" s="696" t="s">
        <v>4388</v>
      </c>
      <c r="F457" s="711"/>
      <c r="G457" s="711"/>
      <c r="H457" s="711"/>
      <c r="I457" s="711"/>
      <c r="J457" s="711">
        <v>0.8</v>
      </c>
      <c r="K457" s="711">
        <v>503.67</v>
      </c>
      <c r="L457" s="711"/>
      <c r="M457" s="711">
        <v>629.58749999999998</v>
      </c>
      <c r="N457" s="711">
        <v>2.2000000000000002</v>
      </c>
      <c r="O457" s="711">
        <v>1385.09</v>
      </c>
      <c r="P457" s="701"/>
      <c r="Q457" s="712">
        <v>629.58636363636356</v>
      </c>
    </row>
    <row r="458" spans="1:17" ht="14.4" customHeight="1" x14ac:dyDescent="0.3">
      <c r="A458" s="695" t="s">
        <v>544</v>
      </c>
      <c r="B458" s="696" t="s">
        <v>4268</v>
      </c>
      <c r="C458" s="696" t="s">
        <v>3885</v>
      </c>
      <c r="D458" s="696" t="s">
        <v>4390</v>
      </c>
      <c r="E458" s="696" t="s">
        <v>4391</v>
      </c>
      <c r="F458" s="711">
        <v>1</v>
      </c>
      <c r="G458" s="711">
        <v>1169.8499999999999</v>
      </c>
      <c r="H458" s="711">
        <v>1</v>
      </c>
      <c r="I458" s="711">
        <v>1169.8499999999999</v>
      </c>
      <c r="J458" s="711"/>
      <c r="K458" s="711"/>
      <c r="L458" s="711"/>
      <c r="M458" s="711"/>
      <c r="N458" s="711"/>
      <c r="O458" s="711"/>
      <c r="P458" s="701"/>
      <c r="Q458" s="712"/>
    </row>
    <row r="459" spans="1:17" ht="14.4" customHeight="1" x14ac:dyDescent="0.3">
      <c r="A459" s="695" t="s">
        <v>544</v>
      </c>
      <c r="B459" s="696" t="s">
        <v>4268</v>
      </c>
      <c r="C459" s="696" t="s">
        <v>3885</v>
      </c>
      <c r="D459" s="696" t="s">
        <v>4392</v>
      </c>
      <c r="E459" s="696" t="s">
        <v>4393</v>
      </c>
      <c r="F459" s="711">
        <v>1</v>
      </c>
      <c r="G459" s="711">
        <v>1034.29</v>
      </c>
      <c r="H459" s="711">
        <v>1</v>
      </c>
      <c r="I459" s="711">
        <v>1034.29</v>
      </c>
      <c r="J459" s="711"/>
      <c r="K459" s="711"/>
      <c r="L459" s="711"/>
      <c r="M459" s="711"/>
      <c r="N459" s="711"/>
      <c r="O459" s="711"/>
      <c r="P459" s="701"/>
      <c r="Q459" s="712"/>
    </row>
    <row r="460" spans="1:17" ht="14.4" customHeight="1" x14ac:dyDescent="0.3">
      <c r="A460" s="695" t="s">
        <v>544</v>
      </c>
      <c r="B460" s="696" t="s">
        <v>4268</v>
      </c>
      <c r="C460" s="696" t="s">
        <v>3885</v>
      </c>
      <c r="D460" s="696" t="s">
        <v>4394</v>
      </c>
      <c r="E460" s="696" t="s">
        <v>4393</v>
      </c>
      <c r="F460" s="711">
        <v>2</v>
      </c>
      <c r="G460" s="711">
        <v>2199.16</v>
      </c>
      <c r="H460" s="711">
        <v>1</v>
      </c>
      <c r="I460" s="711">
        <v>1099.58</v>
      </c>
      <c r="J460" s="711"/>
      <c r="K460" s="711"/>
      <c r="L460" s="711"/>
      <c r="M460" s="711"/>
      <c r="N460" s="711">
        <v>5</v>
      </c>
      <c r="O460" s="711">
        <v>5497.9</v>
      </c>
      <c r="P460" s="701">
        <v>2.5</v>
      </c>
      <c r="Q460" s="712">
        <v>1099.58</v>
      </c>
    </row>
    <row r="461" spans="1:17" ht="14.4" customHeight="1" x14ac:dyDescent="0.3">
      <c r="A461" s="695" t="s">
        <v>544</v>
      </c>
      <c r="B461" s="696" t="s">
        <v>4268</v>
      </c>
      <c r="C461" s="696" t="s">
        <v>3885</v>
      </c>
      <c r="D461" s="696" t="s">
        <v>4395</v>
      </c>
      <c r="E461" s="696" t="s">
        <v>4393</v>
      </c>
      <c r="F461" s="711">
        <v>1</v>
      </c>
      <c r="G461" s="711">
        <v>1180.42</v>
      </c>
      <c r="H461" s="711">
        <v>1</v>
      </c>
      <c r="I461" s="711">
        <v>1180.42</v>
      </c>
      <c r="J461" s="711"/>
      <c r="K461" s="711"/>
      <c r="L461" s="711"/>
      <c r="M461" s="711"/>
      <c r="N461" s="711">
        <v>2</v>
      </c>
      <c r="O461" s="711">
        <v>2360.84</v>
      </c>
      <c r="P461" s="701">
        <v>2</v>
      </c>
      <c r="Q461" s="712">
        <v>1180.42</v>
      </c>
    </row>
    <row r="462" spans="1:17" ht="14.4" customHeight="1" x14ac:dyDescent="0.3">
      <c r="A462" s="695" t="s">
        <v>544</v>
      </c>
      <c r="B462" s="696" t="s">
        <v>4268</v>
      </c>
      <c r="C462" s="696" t="s">
        <v>3885</v>
      </c>
      <c r="D462" s="696" t="s">
        <v>4396</v>
      </c>
      <c r="E462" s="696" t="s">
        <v>4393</v>
      </c>
      <c r="F462" s="711"/>
      <c r="G462" s="711"/>
      <c r="H462" s="711"/>
      <c r="I462" s="711"/>
      <c r="J462" s="711"/>
      <c r="K462" s="711"/>
      <c r="L462" s="711"/>
      <c r="M462" s="711"/>
      <c r="N462" s="711">
        <v>2</v>
      </c>
      <c r="O462" s="711">
        <v>2495.56</v>
      </c>
      <c r="P462" s="701"/>
      <c r="Q462" s="712">
        <v>1247.78</v>
      </c>
    </row>
    <row r="463" spans="1:17" ht="14.4" customHeight="1" x14ac:dyDescent="0.3">
      <c r="A463" s="695" t="s">
        <v>544</v>
      </c>
      <c r="B463" s="696" t="s">
        <v>4268</v>
      </c>
      <c r="C463" s="696" t="s">
        <v>3885</v>
      </c>
      <c r="D463" s="696" t="s">
        <v>4397</v>
      </c>
      <c r="E463" s="696" t="s">
        <v>4393</v>
      </c>
      <c r="F463" s="711">
        <v>2</v>
      </c>
      <c r="G463" s="711">
        <v>2752.58</v>
      </c>
      <c r="H463" s="711">
        <v>1</v>
      </c>
      <c r="I463" s="711">
        <v>1376.29</v>
      </c>
      <c r="J463" s="711"/>
      <c r="K463" s="711"/>
      <c r="L463" s="711"/>
      <c r="M463" s="711"/>
      <c r="N463" s="711"/>
      <c r="O463" s="711"/>
      <c r="P463" s="701"/>
      <c r="Q463" s="712"/>
    </row>
    <row r="464" spans="1:17" ht="14.4" customHeight="1" x14ac:dyDescent="0.3">
      <c r="A464" s="695" t="s">
        <v>544</v>
      </c>
      <c r="B464" s="696" t="s">
        <v>4268</v>
      </c>
      <c r="C464" s="696" t="s">
        <v>3885</v>
      </c>
      <c r="D464" s="696" t="s">
        <v>4398</v>
      </c>
      <c r="E464" s="696" t="s">
        <v>4399</v>
      </c>
      <c r="F464" s="711"/>
      <c r="G464" s="711"/>
      <c r="H464" s="711"/>
      <c r="I464" s="711"/>
      <c r="J464" s="711">
        <v>1</v>
      </c>
      <c r="K464" s="711">
        <v>4348.4799999999996</v>
      </c>
      <c r="L464" s="711"/>
      <c r="M464" s="711">
        <v>4348.4799999999996</v>
      </c>
      <c r="N464" s="711"/>
      <c r="O464" s="711"/>
      <c r="P464" s="701"/>
      <c r="Q464" s="712"/>
    </row>
    <row r="465" spans="1:17" ht="14.4" customHeight="1" x14ac:dyDescent="0.3">
      <c r="A465" s="695" t="s">
        <v>544</v>
      </c>
      <c r="B465" s="696" t="s">
        <v>4268</v>
      </c>
      <c r="C465" s="696" t="s">
        <v>3885</v>
      </c>
      <c r="D465" s="696" t="s">
        <v>4400</v>
      </c>
      <c r="E465" s="696" t="s">
        <v>4401</v>
      </c>
      <c r="F465" s="711"/>
      <c r="G465" s="711"/>
      <c r="H465" s="711"/>
      <c r="I465" s="711"/>
      <c r="J465" s="711">
        <v>1</v>
      </c>
      <c r="K465" s="711">
        <v>5440.91</v>
      </c>
      <c r="L465" s="711"/>
      <c r="M465" s="711">
        <v>5440.91</v>
      </c>
      <c r="N465" s="711"/>
      <c r="O465" s="711"/>
      <c r="P465" s="701"/>
      <c r="Q465" s="712"/>
    </row>
    <row r="466" spans="1:17" ht="14.4" customHeight="1" x14ac:dyDescent="0.3">
      <c r="A466" s="695" t="s">
        <v>544</v>
      </c>
      <c r="B466" s="696" t="s">
        <v>4268</v>
      </c>
      <c r="C466" s="696" t="s">
        <v>3885</v>
      </c>
      <c r="D466" s="696" t="s">
        <v>4402</v>
      </c>
      <c r="E466" s="696" t="s">
        <v>4403</v>
      </c>
      <c r="F466" s="711">
        <v>1</v>
      </c>
      <c r="G466" s="711">
        <v>6832.75</v>
      </c>
      <c r="H466" s="711">
        <v>1</v>
      </c>
      <c r="I466" s="711">
        <v>6832.75</v>
      </c>
      <c r="J466" s="711"/>
      <c r="K466" s="711"/>
      <c r="L466" s="711"/>
      <c r="M466" s="711"/>
      <c r="N466" s="711"/>
      <c r="O466" s="711"/>
      <c r="P466" s="701"/>
      <c r="Q466" s="712"/>
    </row>
    <row r="467" spans="1:17" ht="14.4" customHeight="1" x14ac:dyDescent="0.3">
      <c r="A467" s="695" t="s">
        <v>544</v>
      </c>
      <c r="B467" s="696" t="s">
        <v>4268</v>
      </c>
      <c r="C467" s="696" t="s">
        <v>3885</v>
      </c>
      <c r="D467" s="696" t="s">
        <v>4404</v>
      </c>
      <c r="E467" s="696" t="s">
        <v>4405</v>
      </c>
      <c r="F467" s="711"/>
      <c r="G467" s="711"/>
      <c r="H467" s="711"/>
      <c r="I467" s="711"/>
      <c r="J467" s="711"/>
      <c r="K467" s="711"/>
      <c r="L467" s="711"/>
      <c r="M467" s="711"/>
      <c r="N467" s="711">
        <v>1</v>
      </c>
      <c r="O467" s="711">
        <v>6570.55</v>
      </c>
      <c r="P467" s="701"/>
      <c r="Q467" s="712">
        <v>6570.55</v>
      </c>
    </row>
    <row r="468" spans="1:17" ht="14.4" customHeight="1" x14ac:dyDescent="0.3">
      <c r="A468" s="695" t="s">
        <v>544</v>
      </c>
      <c r="B468" s="696" t="s">
        <v>4268</v>
      </c>
      <c r="C468" s="696" t="s">
        <v>3885</v>
      </c>
      <c r="D468" s="696" t="s">
        <v>4406</v>
      </c>
      <c r="E468" s="696" t="s">
        <v>4407</v>
      </c>
      <c r="F468" s="711">
        <v>4</v>
      </c>
      <c r="G468" s="711">
        <v>870.56</v>
      </c>
      <c r="H468" s="711">
        <v>1</v>
      </c>
      <c r="I468" s="711">
        <v>217.64</v>
      </c>
      <c r="J468" s="711"/>
      <c r="K468" s="711"/>
      <c r="L468" s="711"/>
      <c r="M468" s="711"/>
      <c r="N468" s="711"/>
      <c r="O468" s="711"/>
      <c r="P468" s="701"/>
      <c r="Q468" s="712"/>
    </row>
    <row r="469" spans="1:17" ht="14.4" customHeight="1" x14ac:dyDescent="0.3">
      <c r="A469" s="695" t="s">
        <v>544</v>
      </c>
      <c r="B469" s="696" t="s">
        <v>4268</v>
      </c>
      <c r="C469" s="696" t="s">
        <v>3885</v>
      </c>
      <c r="D469" s="696" t="s">
        <v>4408</v>
      </c>
      <c r="E469" s="696" t="s">
        <v>4407</v>
      </c>
      <c r="F469" s="711"/>
      <c r="G469" s="711"/>
      <c r="H469" s="711"/>
      <c r="I469" s="711"/>
      <c r="J469" s="711"/>
      <c r="K469" s="711"/>
      <c r="L469" s="711"/>
      <c r="M469" s="711"/>
      <c r="N469" s="711">
        <v>1</v>
      </c>
      <c r="O469" s="711">
        <v>265.31</v>
      </c>
      <c r="P469" s="701"/>
      <c r="Q469" s="712">
        <v>265.31</v>
      </c>
    </row>
    <row r="470" spans="1:17" ht="14.4" customHeight="1" x14ac:dyDescent="0.3">
      <c r="A470" s="695" t="s">
        <v>544</v>
      </c>
      <c r="B470" s="696" t="s">
        <v>4268</v>
      </c>
      <c r="C470" s="696" t="s">
        <v>3885</v>
      </c>
      <c r="D470" s="696" t="s">
        <v>4409</v>
      </c>
      <c r="E470" s="696" t="s">
        <v>4410</v>
      </c>
      <c r="F470" s="711">
        <v>1</v>
      </c>
      <c r="G470" s="711">
        <v>518.17999999999995</v>
      </c>
      <c r="H470" s="711">
        <v>1</v>
      </c>
      <c r="I470" s="711">
        <v>518.17999999999995</v>
      </c>
      <c r="J470" s="711"/>
      <c r="K470" s="711"/>
      <c r="L470" s="711"/>
      <c r="M470" s="711"/>
      <c r="N470" s="711"/>
      <c r="O470" s="711"/>
      <c r="P470" s="701"/>
      <c r="Q470" s="712"/>
    </row>
    <row r="471" spans="1:17" ht="14.4" customHeight="1" x14ac:dyDescent="0.3">
      <c r="A471" s="695" t="s">
        <v>544</v>
      </c>
      <c r="B471" s="696" t="s">
        <v>4268</v>
      </c>
      <c r="C471" s="696" t="s">
        <v>3885</v>
      </c>
      <c r="D471" s="696" t="s">
        <v>4411</v>
      </c>
      <c r="E471" s="696" t="s">
        <v>4412</v>
      </c>
      <c r="F471" s="711">
        <v>4</v>
      </c>
      <c r="G471" s="711">
        <v>4137.16</v>
      </c>
      <c r="H471" s="711">
        <v>1</v>
      </c>
      <c r="I471" s="711">
        <v>1034.29</v>
      </c>
      <c r="J471" s="711"/>
      <c r="K471" s="711"/>
      <c r="L471" s="711"/>
      <c r="M471" s="711"/>
      <c r="N471" s="711"/>
      <c r="O471" s="711"/>
      <c r="P471" s="701"/>
      <c r="Q471" s="712"/>
    </row>
    <row r="472" spans="1:17" ht="14.4" customHeight="1" x14ac:dyDescent="0.3">
      <c r="A472" s="695" t="s">
        <v>544</v>
      </c>
      <c r="B472" s="696" t="s">
        <v>4268</v>
      </c>
      <c r="C472" s="696" t="s">
        <v>3885</v>
      </c>
      <c r="D472" s="696" t="s">
        <v>4413</v>
      </c>
      <c r="E472" s="696" t="s">
        <v>4386</v>
      </c>
      <c r="F472" s="711">
        <v>5</v>
      </c>
      <c r="G472" s="711">
        <v>481.9</v>
      </c>
      <c r="H472" s="711">
        <v>1</v>
      </c>
      <c r="I472" s="711">
        <v>96.38</v>
      </c>
      <c r="J472" s="711"/>
      <c r="K472" s="711"/>
      <c r="L472" s="711"/>
      <c r="M472" s="711"/>
      <c r="N472" s="711">
        <v>10</v>
      </c>
      <c r="O472" s="711">
        <v>963.8</v>
      </c>
      <c r="P472" s="701">
        <v>2</v>
      </c>
      <c r="Q472" s="712">
        <v>96.38</v>
      </c>
    </row>
    <row r="473" spans="1:17" ht="14.4" customHeight="1" x14ac:dyDescent="0.3">
      <c r="A473" s="695" t="s">
        <v>544</v>
      </c>
      <c r="B473" s="696" t="s">
        <v>4268</v>
      </c>
      <c r="C473" s="696" t="s">
        <v>3885</v>
      </c>
      <c r="D473" s="696" t="s">
        <v>4414</v>
      </c>
      <c r="E473" s="696" t="s">
        <v>4386</v>
      </c>
      <c r="F473" s="711"/>
      <c r="G473" s="711"/>
      <c r="H473" s="711"/>
      <c r="I473" s="711"/>
      <c r="J473" s="711"/>
      <c r="K473" s="711"/>
      <c r="L473" s="711"/>
      <c r="M473" s="711"/>
      <c r="N473" s="711">
        <v>5</v>
      </c>
      <c r="O473" s="711">
        <v>606.25</v>
      </c>
      <c r="P473" s="701"/>
      <c r="Q473" s="712">
        <v>121.25</v>
      </c>
    </row>
    <row r="474" spans="1:17" ht="14.4" customHeight="1" x14ac:dyDescent="0.3">
      <c r="A474" s="695" t="s">
        <v>544</v>
      </c>
      <c r="B474" s="696" t="s">
        <v>4268</v>
      </c>
      <c r="C474" s="696" t="s">
        <v>3885</v>
      </c>
      <c r="D474" s="696" t="s">
        <v>4415</v>
      </c>
      <c r="E474" s="696" t="s">
        <v>4386</v>
      </c>
      <c r="F474" s="711">
        <v>1</v>
      </c>
      <c r="G474" s="711">
        <v>90.16</v>
      </c>
      <c r="H474" s="711">
        <v>1</v>
      </c>
      <c r="I474" s="711">
        <v>90.16</v>
      </c>
      <c r="J474" s="711"/>
      <c r="K474" s="711"/>
      <c r="L474" s="711"/>
      <c r="M474" s="711"/>
      <c r="N474" s="711"/>
      <c r="O474" s="711"/>
      <c r="P474" s="701"/>
      <c r="Q474" s="712"/>
    </row>
    <row r="475" spans="1:17" ht="14.4" customHeight="1" x14ac:dyDescent="0.3">
      <c r="A475" s="695" t="s">
        <v>544</v>
      </c>
      <c r="B475" s="696" t="s">
        <v>4268</v>
      </c>
      <c r="C475" s="696" t="s">
        <v>3885</v>
      </c>
      <c r="D475" s="696" t="s">
        <v>4416</v>
      </c>
      <c r="E475" s="696" t="s">
        <v>4417</v>
      </c>
      <c r="F475" s="711">
        <v>2</v>
      </c>
      <c r="G475" s="711">
        <v>9980</v>
      </c>
      <c r="H475" s="711">
        <v>1</v>
      </c>
      <c r="I475" s="711">
        <v>4990</v>
      </c>
      <c r="J475" s="711"/>
      <c r="K475" s="711"/>
      <c r="L475" s="711"/>
      <c r="M475" s="711"/>
      <c r="N475" s="711"/>
      <c r="O475" s="711"/>
      <c r="P475" s="701"/>
      <c r="Q475" s="712"/>
    </row>
    <row r="476" spans="1:17" ht="14.4" customHeight="1" x14ac:dyDescent="0.3">
      <c r="A476" s="695" t="s">
        <v>544</v>
      </c>
      <c r="B476" s="696" t="s">
        <v>4268</v>
      </c>
      <c r="C476" s="696" t="s">
        <v>3885</v>
      </c>
      <c r="D476" s="696" t="s">
        <v>4031</v>
      </c>
      <c r="E476" s="696" t="s">
        <v>4032</v>
      </c>
      <c r="F476" s="711">
        <v>8</v>
      </c>
      <c r="G476" s="711">
        <v>18480</v>
      </c>
      <c r="H476" s="711">
        <v>1</v>
      </c>
      <c r="I476" s="711">
        <v>2310</v>
      </c>
      <c r="J476" s="711"/>
      <c r="K476" s="711"/>
      <c r="L476" s="711"/>
      <c r="M476" s="711"/>
      <c r="N476" s="711"/>
      <c r="O476" s="711"/>
      <c r="P476" s="701"/>
      <c r="Q476" s="712"/>
    </row>
    <row r="477" spans="1:17" ht="14.4" customHeight="1" x14ac:dyDescent="0.3">
      <c r="A477" s="695" t="s">
        <v>544</v>
      </c>
      <c r="B477" s="696" t="s">
        <v>4268</v>
      </c>
      <c r="C477" s="696" t="s">
        <v>3885</v>
      </c>
      <c r="D477" s="696" t="s">
        <v>4418</v>
      </c>
      <c r="E477" s="696" t="s">
        <v>4419</v>
      </c>
      <c r="F477" s="711">
        <v>1</v>
      </c>
      <c r="G477" s="711">
        <v>2916.33</v>
      </c>
      <c r="H477" s="711">
        <v>1</v>
      </c>
      <c r="I477" s="711">
        <v>2916.33</v>
      </c>
      <c r="J477" s="711"/>
      <c r="K477" s="711"/>
      <c r="L477" s="711"/>
      <c r="M477" s="711"/>
      <c r="N477" s="711"/>
      <c r="O477" s="711"/>
      <c r="P477" s="701"/>
      <c r="Q477" s="712"/>
    </row>
    <row r="478" spans="1:17" ht="14.4" customHeight="1" x14ac:dyDescent="0.3">
      <c r="A478" s="695" t="s">
        <v>544</v>
      </c>
      <c r="B478" s="696" t="s">
        <v>4268</v>
      </c>
      <c r="C478" s="696" t="s">
        <v>3885</v>
      </c>
      <c r="D478" s="696" t="s">
        <v>4420</v>
      </c>
      <c r="E478" s="696" t="s">
        <v>4421</v>
      </c>
      <c r="F478" s="711">
        <v>2</v>
      </c>
      <c r="G478" s="711">
        <v>5668.9</v>
      </c>
      <c r="H478" s="711">
        <v>1</v>
      </c>
      <c r="I478" s="711">
        <v>2834.45</v>
      </c>
      <c r="J478" s="711"/>
      <c r="K478" s="711"/>
      <c r="L478" s="711"/>
      <c r="M478" s="711"/>
      <c r="N478" s="711"/>
      <c r="O478" s="711"/>
      <c r="P478" s="701"/>
      <c r="Q478" s="712"/>
    </row>
    <row r="479" spans="1:17" ht="14.4" customHeight="1" x14ac:dyDescent="0.3">
      <c r="A479" s="695" t="s">
        <v>544</v>
      </c>
      <c r="B479" s="696" t="s">
        <v>4268</v>
      </c>
      <c r="C479" s="696" t="s">
        <v>3885</v>
      </c>
      <c r="D479" s="696" t="s">
        <v>4422</v>
      </c>
      <c r="E479" s="696" t="s">
        <v>4423</v>
      </c>
      <c r="F479" s="711">
        <v>2</v>
      </c>
      <c r="G479" s="711">
        <v>2495.56</v>
      </c>
      <c r="H479" s="711">
        <v>1</v>
      </c>
      <c r="I479" s="711">
        <v>1247.78</v>
      </c>
      <c r="J479" s="711"/>
      <c r="K479" s="711"/>
      <c r="L479" s="711"/>
      <c r="M479" s="711"/>
      <c r="N479" s="711">
        <v>2</v>
      </c>
      <c r="O479" s="711">
        <v>2495.56</v>
      </c>
      <c r="P479" s="701">
        <v>1</v>
      </c>
      <c r="Q479" s="712">
        <v>1247.78</v>
      </c>
    </row>
    <row r="480" spans="1:17" ht="14.4" customHeight="1" x14ac:dyDescent="0.3">
      <c r="A480" s="695" t="s">
        <v>544</v>
      </c>
      <c r="B480" s="696" t="s">
        <v>4268</v>
      </c>
      <c r="C480" s="696" t="s">
        <v>3885</v>
      </c>
      <c r="D480" s="696" t="s">
        <v>4424</v>
      </c>
      <c r="E480" s="696" t="s">
        <v>4423</v>
      </c>
      <c r="F480" s="711"/>
      <c r="G480" s="711"/>
      <c r="H480" s="711"/>
      <c r="I480" s="711"/>
      <c r="J480" s="711"/>
      <c r="K480" s="711"/>
      <c r="L480" s="711"/>
      <c r="M480" s="711"/>
      <c r="N480" s="711">
        <v>3</v>
      </c>
      <c r="O480" s="711">
        <v>4265.67</v>
      </c>
      <c r="P480" s="701"/>
      <c r="Q480" s="712">
        <v>1421.89</v>
      </c>
    </row>
    <row r="481" spans="1:17" ht="14.4" customHeight="1" x14ac:dyDescent="0.3">
      <c r="A481" s="695" t="s">
        <v>544</v>
      </c>
      <c r="B481" s="696" t="s">
        <v>4268</v>
      </c>
      <c r="C481" s="696" t="s">
        <v>3885</v>
      </c>
      <c r="D481" s="696" t="s">
        <v>4425</v>
      </c>
      <c r="E481" s="696" t="s">
        <v>4423</v>
      </c>
      <c r="F481" s="711"/>
      <c r="G481" s="711"/>
      <c r="H481" s="711"/>
      <c r="I481" s="711"/>
      <c r="J481" s="711"/>
      <c r="K481" s="711"/>
      <c r="L481" s="711"/>
      <c r="M481" s="711"/>
      <c r="N481" s="711">
        <v>4</v>
      </c>
      <c r="O481" s="711">
        <v>6624.44</v>
      </c>
      <c r="P481" s="701"/>
      <c r="Q481" s="712">
        <v>1656.11</v>
      </c>
    </row>
    <row r="482" spans="1:17" ht="14.4" customHeight="1" x14ac:dyDescent="0.3">
      <c r="A482" s="695" t="s">
        <v>544</v>
      </c>
      <c r="B482" s="696" t="s">
        <v>4268</v>
      </c>
      <c r="C482" s="696" t="s">
        <v>3885</v>
      </c>
      <c r="D482" s="696" t="s">
        <v>4426</v>
      </c>
      <c r="E482" s="696" t="s">
        <v>4427</v>
      </c>
      <c r="F482" s="711"/>
      <c r="G482" s="711"/>
      <c r="H482" s="711"/>
      <c r="I482" s="711"/>
      <c r="J482" s="711"/>
      <c r="K482" s="711"/>
      <c r="L482" s="711"/>
      <c r="M482" s="711"/>
      <c r="N482" s="711">
        <v>1</v>
      </c>
      <c r="O482" s="711">
        <v>10628.95</v>
      </c>
      <c r="P482" s="701"/>
      <c r="Q482" s="712">
        <v>10628.95</v>
      </c>
    </row>
    <row r="483" spans="1:17" ht="14.4" customHeight="1" x14ac:dyDescent="0.3">
      <c r="A483" s="695" t="s">
        <v>544</v>
      </c>
      <c r="B483" s="696" t="s">
        <v>4268</v>
      </c>
      <c r="C483" s="696" t="s">
        <v>3885</v>
      </c>
      <c r="D483" s="696" t="s">
        <v>4428</v>
      </c>
      <c r="E483" s="696" t="s">
        <v>4429</v>
      </c>
      <c r="F483" s="711"/>
      <c r="G483" s="711"/>
      <c r="H483" s="711"/>
      <c r="I483" s="711"/>
      <c r="J483" s="711"/>
      <c r="K483" s="711"/>
      <c r="L483" s="711"/>
      <c r="M483" s="711"/>
      <c r="N483" s="711">
        <v>2</v>
      </c>
      <c r="O483" s="711">
        <v>6848.4</v>
      </c>
      <c r="P483" s="701"/>
      <c r="Q483" s="712">
        <v>3424.2</v>
      </c>
    </row>
    <row r="484" spans="1:17" ht="14.4" customHeight="1" x14ac:dyDescent="0.3">
      <c r="A484" s="695" t="s">
        <v>544</v>
      </c>
      <c r="B484" s="696" t="s">
        <v>4268</v>
      </c>
      <c r="C484" s="696" t="s">
        <v>3885</v>
      </c>
      <c r="D484" s="696" t="s">
        <v>4430</v>
      </c>
      <c r="E484" s="696" t="s">
        <v>4431</v>
      </c>
      <c r="F484" s="711"/>
      <c r="G484" s="711"/>
      <c r="H484" s="711"/>
      <c r="I484" s="711"/>
      <c r="J484" s="711">
        <v>1</v>
      </c>
      <c r="K484" s="711">
        <v>12468</v>
      </c>
      <c r="L484" s="711"/>
      <c r="M484" s="711">
        <v>12468</v>
      </c>
      <c r="N484" s="711"/>
      <c r="O484" s="711"/>
      <c r="P484" s="701"/>
      <c r="Q484" s="712"/>
    </row>
    <row r="485" spans="1:17" ht="14.4" customHeight="1" x14ac:dyDescent="0.3">
      <c r="A485" s="695" t="s">
        <v>544</v>
      </c>
      <c r="B485" s="696" t="s">
        <v>4268</v>
      </c>
      <c r="C485" s="696" t="s">
        <v>3885</v>
      </c>
      <c r="D485" s="696" t="s">
        <v>4432</v>
      </c>
      <c r="E485" s="696" t="s">
        <v>4431</v>
      </c>
      <c r="F485" s="711"/>
      <c r="G485" s="711"/>
      <c r="H485" s="711"/>
      <c r="I485" s="711"/>
      <c r="J485" s="711"/>
      <c r="K485" s="711"/>
      <c r="L485" s="711"/>
      <c r="M485" s="711"/>
      <c r="N485" s="711">
        <v>2</v>
      </c>
      <c r="O485" s="711">
        <v>57900</v>
      </c>
      <c r="P485" s="701"/>
      <c r="Q485" s="712">
        <v>28950</v>
      </c>
    </row>
    <row r="486" spans="1:17" ht="14.4" customHeight="1" x14ac:dyDescent="0.3">
      <c r="A486" s="695" t="s">
        <v>544</v>
      </c>
      <c r="B486" s="696" t="s">
        <v>4268</v>
      </c>
      <c r="C486" s="696" t="s">
        <v>3885</v>
      </c>
      <c r="D486" s="696" t="s">
        <v>4433</v>
      </c>
      <c r="E486" s="696" t="s">
        <v>4434</v>
      </c>
      <c r="F486" s="711">
        <v>2</v>
      </c>
      <c r="G486" s="711">
        <v>1190</v>
      </c>
      <c r="H486" s="711">
        <v>1</v>
      </c>
      <c r="I486" s="711">
        <v>595</v>
      </c>
      <c r="J486" s="711">
        <v>1</v>
      </c>
      <c r="K486" s="711">
        <v>595</v>
      </c>
      <c r="L486" s="711">
        <v>0.5</v>
      </c>
      <c r="M486" s="711">
        <v>595</v>
      </c>
      <c r="N486" s="711">
        <v>1</v>
      </c>
      <c r="O486" s="711">
        <v>595</v>
      </c>
      <c r="P486" s="701">
        <v>0.5</v>
      </c>
      <c r="Q486" s="712">
        <v>595</v>
      </c>
    </row>
    <row r="487" spans="1:17" ht="14.4" customHeight="1" x14ac:dyDescent="0.3">
      <c r="A487" s="695" t="s">
        <v>544</v>
      </c>
      <c r="B487" s="696" t="s">
        <v>4268</v>
      </c>
      <c r="C487" s="696" t="s">
        <v>3885</v>
      </c>
      <c r="D487" s="696" t="s">
        <v>4435</v>
      </c>
      <c r="E487" s="696" t="s">
        <v>4436</v>
      </c>
      <c r="F487" s="711"/>
      <c r="G487" s="711"/>
      <c r="H487" s="711"/>
      <c r="I487" s="711"/>
      <c r="J487" s="711"/>
      <c r="K487" s="711"/>
      <c r="L487" s="711"/>
      <c r="M487" s="711"/>
      <c r="N487" s="711">
        <v>1</v>
      </c>
      <c r="O487" s="711">
        <v>15998.9</v>
      </c>
      <c r="P487" s="701"/>
      <c r="Q487" s="712">
        <v>15998.9</v>
      </c>
    </row>
    <row r="488" spans="1:17" ht="14.4" customHeight="1" x14ac:dyDescent="0.3">
      <c r="A488" s="695" t="s">
        <v>544</v>
      </c>
      <c r="B488" s="696" t="s">
        <v>4268</v>
      </c>
      <c r="C488" s="696" t="s">
        <v>3885</v>
      </c>
      <c r="D488" s="696" t="s">
        <v>4437</v>
      </c>
      <c r="E488" s="696" t="s">
        <v>4438</v>
      </c>
      <c r="F488" s="711"/>
      <c r="G488" s="711"/>
      <c r="H488" s="711"/>
      <c r="I488" s="711"/>
      <c r="J488" s="711"/>
      <c r="K488" s="711"/>
      <c r="L488" s="711"/>
      <c r="M488" s="711"/>
      <c r="N488" s="711">
        <v>1</v>
      </c>
      <c r="O488" s="711">
        <v>11201.4</v>
      </c>
      <c r="P488" s="701"/>
      <c r="Q488" s="712">
        <v>11201.4</v>
      </c>
    </row>
    <row r="489" spans="1:17" ht="14.4" customHeight="1" x14ac:dyDescent="0.3">
      <c r="A489" s="695" t="s">
        <v>544</v>
      </c>
      <c r="B489" s="696" t="s">
        <v>4268</v>
      </c>
      <c r="C489" s="696" t="s">
        <v>3885</v>
      </c>
      <c r="D489" s="696" t="s">
        <v>4439</v>
      </c>
      <c r="E489" s="696" t="s">
        <v>4440</v>
      </c>
      <c r="F489" s="711"/>
      <c r="G489" s="711"/>
      <c r="H489" s="711"/>
      <c r="I489" s="711"/>
      <c r="J489" s="711">
        <v>1</v>
      </c>
      <c r="K489" s="711">
        <v>9701</v>
      </c>
      <c r="L489" s="711"/>
      <c r="M489" s="711">
        <v>9701</v>
      </c>
      <c r="N489" s="711"/>
      <c r="O489" s="711"/>
      <c r="P489" s="701"/>
      <c r="Q489" s="712"/>
    </row>
    <row r="490" spans="1:17" ht="14.4" customHeight="1" x14ac:dyDescent="0.3">
      <c r="A490" s="695" t="s">
        <v>544</v>
      </c>
      <c r="B490" s="696" t="s">
        <v>4268</v>
      </c>
      <c r="C490" s="696" t="s">
        <v>3885</v>
      </c>
      <c r="D490" s="696" t="s">
        <v>4441</v>
      </c>
      <c r="E490" s="696" t="s">
        <v>4442</v>
      </c>
      <c r="F490" s="711">
        <v>1</v>
      </c>
      <c r="G490" s="711">
        <v>23608.2</v>
      </c>
      <c r="H490" s="711">
        <v>1</v>
      </c>
      <c r="I490" s="711">
        <v>23608.2</v>
      </c>
      <c r="J490" s="711">
        <v>1</v>
      </c>
      <c r="K490" s="711">
        <v>23608.2</v>
      </c>
      <c r="L490" s="711">
        <v>1</v>
      </c>
      <c r="M490" s="711">
        <v>23608.2</v>
      </c>
      <c r="N490" s="711">
        <v>1</v>
      </c>
      <c r="O490" s="711">
        <v>23608.2</v>
      </c>
      <c r="P490" s="701">
        <v>1</v>
      </c>
      <c r="Q490" s="712">
        <v>23608.2</v>
      </c>
    </row>
    <row r="491" spans="1:17" ht="14.4" customHeight="1" x14ac:dyDescent="0.3">
      <c r="A491" s="695" t="s">
        <v>544</v>
      </c>
      <c r="B491" s="696" t="s">
        <v>4268</v>
      </c>
      <c r="C491" s="696" t="s">
        <v>3885</v>
      </c>
      <c r="D491" s="696" t="s">
        <v>4443</v>
      </c>
      <c r="E491" s="696" t="s">
        <v>4444</v>
      </c>
      <c r="F491" s="711"/>
      <c r="G491" s="711"/>
      <c r="H491" s="711"/>
      <c r="I491" s="711"/>
      <c r="J491" s="711">
        <v>1</v>
      </c>
      <c r="K491" s="711">
        <v>223.85</v>
      </c>
      <c r="L491" s="711"/>
      <c r="M491" s="711">
        <v>223.85</v>
      </c>
      <c r="N491" s="711"/>
      <c r="O491" s="711"/>
      <c r="P491" s="701"/>
      <c r="Q491" s="712"/>
    </row>
    <row r="492" spans="1:17" ht="14.4" customHeight="1" x14ac:dyDescent="0.3">
      <c r="A492" s="695" t="s">
        <v>544</v>
      </c>
      <c r="B492" s="696" t="s">
        <v>4268</v>
      </c>
      <c r="C492" s="696" t="s">
        <v>3885</v>
      </c>
      <c r="D492" s="696" t="s">
        <v>4445</v>
      </c>
      <c r="E492" s="696" t="s">
        <v>4446</v>
      </c>
      <c r="F492" s="711"/>
      <c r="G492" s="711"/>
      <c r="H492" s="711"/>
      <c r="I492" s="711"/>
      <c r="J492" s="711">
        <v>1</v>
      </c>
      <c r="K492" s="711">
        <v>9375.98</v>
      </c>
      <c r="L492" s="711"/>
      <c r="M492" s="711">
        <v>9375.98</v>
      </c>
      <c r="N492" s="711"/>
      <c r="O492" s="711"/>
      <c r="P492" s="701"/>
      <c r="Q492" s="712"/>
    </row>
    <row r="493" spans="1:17" ht="14.4" customHeight="1" x14ac:dyDescent="0.3">
      <c r="A493" s="695" t="s">
        <v>544</v>
      </c>
      <c r="B493" s="696" t="s">
        <v>4268</v>
      </c>
      <c r="C493" s="696" t="s">
        <v>3885</v>
      </c>
      <c r="D493" s="696" t="s">
        <v>4447</v>
      </c>
      <c r="E493" s="696" t="s">
        <v>4448</v>
      </c>
      <c r="F493" s="711"/>
      <c r="G493" s="711"/>
      <c r="H493" s="711"/>
      <c r="I493" s="711"/>
      <c r="J493" s="711">
        <v>4</v>
      </c>
      <c r="K493" s="711">
        <v>26388.32</v>
      </c>
      <c r="L493" s="711"/>
      <c r="M493" s="711">
        <v>6597.08</v>
      </c>
      <c r="N493" s="711"/>
      <c r="O493" s="711"/>
      <c r="P493" s="701"/>
      <c r="Q493" s="712"/>
    </row>
    <row r="494" spans="1:17" ht="14.4" customHeight="1" x14ac:dyDescent="0.3">
      <c r="A494" s="695" t="s">
        <v>544</v>
      </c>
      <c r="B494" s="696" t="s">
        <v>4268</v>
      </c>
      <c r="C494" s="696" t="s">
        <v>3885</v>
      </c>
      <c r="D494" s="696" t="s">
        <v>4449</v>
      </c>
      <c r="E494" s="696" t="s">
        <v>4450</v>
      </c>
      <c r="F494" s="711">
        <v>1</v>
      </c>
      <c r="G494" s="711">
        <v>20061</v>
      </c>
      <c r="H494" s="711">
        <v>1</v>
      </c>
      <c r="I494" s="711">
        <v>20061</v>
      </c>
      <c r="J494" s="711"/>
      <c r="K494" s="711"/>
      <c r="L494" s="711"/>
      <c r="M494" s="711"/>
      <c r="N494" s="711"/>
      <c r="O494" s="711"/>
      <c r="P494" s="701"/>
      <c r="Q494" s="712"/>
    </row>
    <row r="495" spans="1:17" ht="14.4" customHeight="1" x14ac:dyDescent="0.3">
      <c r="A495" s="695" t="s">
        <v>544</v>
      </c>
      <c r="B495" s="696" t="s">
        <v>4268</v>
      </c>
      <c r="C495" s="696" t="s">
        <v>3885</v>
      </c>
      <c r="D495" s="696" t="s">
        <v>4451</v>
      </c>
      <c r="E495" s="696" t="s">
        <v>4452</v>
      </c>
      <c r="F495" s="711">
        <v>1</v>
      </c>
      <c r="G495" s="711">
        <v>66799.899999999994</v>
      </c>
      <c r="H495" s="711">
        <v>1</v>
      </c>
      <c r="I495" s="711">
        <v>66799.899999999994</v>
      </c>
      <c r="J495" s="711">
        <v>2</v>
      </c>
      <c r="K495" s="711">
        <v>138457.98000000001</v>
      </c>
      <c r="L495" s="711">
        <v>2.0727273543822675</v>
      </c>
      <c r="M495" s="711">
        <v>69228.990000000005</v>
      </c>
      <c r="N495" s="711"/>
      <c r="O495" s="711"/>
      <c r="P495" s="701"/>
      <c r="Q495" s="712"/>
    </row>
    <row r="496" spans="1:17" ht="14.4" customHeight="1" x14ac:dyDescent="0.3">
      <c r="A496" s="695" t="s">
        <v>544</v>
      </c>
      <c r="B496" s="696" t="s">
        <v>4268</v>
      </c>
      <c r="C496" s="696" t="s">
        <v>3885</v>
      </c>
      <c r="D496" s="696" t="s">
        <v>4453</v>
      </c>
      <c r="E496" s="696" t="s">
        <v>4454</v>
      </c>
      <c r="F496" s="711"/>
      <c r="G496" s="711"/>
      <c r="H496" s="711"/>
      <c r="I496" s="711"/>
      <c r="J496" s="711"/>
      <c r="K496" s="711"/>
      <c r="L496" s="711"/>
      <c r="M496" s="711"/>
      <c r="N496" s="711">
        <v>2</v>
      </c>
      <c r="O496" s="711">
        <v>3592</v>
      </c>
      <c r="P496" s="701"/>
      <c r="Q496" s="712">
        <v>1796</v>
      </c>
    </row>
    <row r="497" spans="1:17" ht="14.4" customHeight="1" x14ac:dyDescent="0.3">
      <c r="A497" s="695" t="s">
        <v>544</v>
      </c>
      <c r="B497" s="696" t="s">
        <v>4268</v>
      </c>
      <c r="C497" s="696" t="s">
        <v>3885</v>
      </c>
      <c r="D497" s="696" t="s">
        <v>4455</v>
      </c>
      <c r="E497" s="696" t="s">
        <v>4456</v>
      </c>
      <c r="F497" s="711">
        <v>1</v>
      </c>
      <c r="G497" s="711">
        <v>1796</v>
      </c>
      <c r="H497" s="711">
        <v>1</v>
      </c>
      <c r="I497" s="711">
        <v>1796</v>
      </c>
      <c r="J497" s="711">
        <v>2</v>
      </c>
      <c r="K497" s="711">
        <v>3592</v>
      </c>
      <c r="L497" s="711">
        <v>2</v>
      </c>
      <c r="M497" s="711">
        <v>1796</v>
      </c>
      <c r="N497" s="711">
        <v>1</v>
      </c>
      <c r="O497" s="711">
        <v>1796</v>
      </c>
      <c r="P497" s="701">
        <v>1</v>
      </c>
      <c r="Q497" s="712">
        <v>1796</v>
      </c>
    </row>
    <row r="498" spans="1:17" ht="14.4" customHeight="1" x14ac:dyDescent="0.3">
      <c r="A498" s="695" t="s">
        <v>544</v>
      </c>
      <c r="B498" s="696" t="s">
        <v>4268</v>
      </c>
      <c r="C498" s="696" t="s">
        <v>3885</v>
      </c>
      <c r="D498" s="696" t="s">
        <v>4457</v>
      </c>
      <c r="E498" s="696" t="s">
        <v>4458</v>
      </c>
      <c r="F498" s="711"/>
      <c r="G498" s="711"/>
      <c r="H498" s="711"/>
      <c r="I498" s="711"/>
      <c r="J498" s="711">
        <v>1</v>
      </c>
      <c r="K498" s="711">
        <v>1796</v>
      </c>
      <c r="L498" s="711"/>
      <c r="M498" s="711">
        <v>1796</v>
      </c>
      <c r="N498" s="711"/>
      <c r="O498" s="711"/>
      <c r="P498" s="701"/>
      <c r="Q498" s="712"/>
    </row>
    <row r="499" spans="1:17" ht="14.4" customHeight="1" x14ac:dyDescent="0.3">
      <c r="A499" s="695" t="s">
        <v>544</v>
      </c>
      <c r="B499" s="696" t="s">
        <v>4268</v>
      </c>
      <c r="C499" s="696" t="s">
        <v>3885</v>
      </c>
      <c r="D499" s="696" t="s">
        <v>4459</v>
      </c>
      <c r="E499" s="696" t="s">
        <v>4460</v>
      </c>
      <c r="F499" s="711"/>
      <c r="G499" s="711"/>
      <c r="H499" s="711"/>
      <c r="I499" s="711"/>
      <c r="J499" s="711">
        <v>1</v>
      </c>
      <c r="K499" s="711">
        <v>3360</v>
      </c>
      <c r="L499" s="711"/>
      <c r="M499" s="711">
        <v>3360</v>
      </c>
      <c r="N499" s="711"/>
      <c r="O499" s="711"/>
      <c r="P499" s="701"/>
      <c r="Q499" s="712"/>
    </row>
    <row r="500" spans="1:17" ht="14.4" customHeight="1" x14ac:dyDescent="0.3">
      <c r="A500" s="695" t="s">
        <v>544</v>
      </c>
      <c r="B500" s="696" t="s">
        <v>4268</v>
      </c>
      <c r="C500" s="696" t="s">
        <v>3885</v>
      </c>
      <c r="D500" s="696" t="s">
        <v>4461</v>
      </c>
      <c r="E500" s="696" t="s">
        <v>4462</v>
      </c>
      <c r="F500" s="711"/>
      <c r="G500" s="711"/>
      <c r="H500" s="711"/>
      <c r="I500" s="711"/>
      <c r="J500" s="711"/>
      <c r="K500" s="711"/>
      <c r="L500" s="711"/>
      <c r="M500" s="711"/>
      <c r="N500" s="711">
        <v>1</v>
      </c>
      <c r="O500" s="711">
        <v>3360</v>
      </c>
      <c r="P500" s="701"/>
      <c r="Q500" s="712">
        <v>3360</v>
      </c>
    </row>
    <row r="501" spans="1:17" ht="14.4" customHeight="1" x14ac:dyDescent="0.3">
      <c r="A501" s="695" t="s">
        <v>544</v>
      </c>
      <c r="B501" s="696" t="s">
        <v>4268</v>
      </c>
      <c r="C501" s="696" t="s">
        <v>3885</v>
      </c>
      <c r="D501" s="696" t="s">
        <v>4463</v>
      </c>
      <c r="E501" s="696" t="s">
        <v>4464</v>
      </c>
      <c r="F501" s="711"/>
      <c r="G501" s="711"/>
      <c r="H501" s="711"/>
      <c r="I501" s="711"/>
      <c r="J501" s="711">
        <v>1</v>
      </c>
      <c r="K501" s="711">
        <v>10980.7</v>
      </c>
      <c r="L501" s="711"/>
      <c r="M501" s="711">
        <v>10980.7</v>
      </c>
      <c r="N501" s="711"/>
      <c r="O501" s="711"/>
      <c r="P501" s="701"/>
      <c r="Q501" s="712"/>
    </row>
    <row r="502" spans="1:17" ht="14.4" customHeight="1" x14ac:dyDescent="0.3">
      <c r="A502" s="695" t="s">
        <v>544</v>
      </c>
      <c r="B502" s="696" t="s">
        <v>4268</v>
      </c>
      <c r="C502" s="696" t="s">
        <v>3885</v>
      </c>
      <c r="D502" s="696" t="s">
        <v>4465</v>
      </c>
      <c r="E502" s="696" t="s">
        <v>4466</v>
      </c>
      <c r="F502" s="711"/>
      <c r="G502" s="711"/>
      <c r="H502" s="711"/>
      <c r="I502" s="711"/>
      <c r="J502" s="711">
        <v>10</v>
      </c>
      <c r="K502" s="711">
        <v>15082.2</v>
      </c>
      <c r="L502" s="711"/>
      <c r="M502" s="711">
        <v>1508.22</v>
      </c>
      <c r="N502" s="711"/>
      <c r="O502" s="711"/>
      <c r="P502" s="701"/>
      <c r="Q502" s="712"/>
    </row>
    <row r="503" spans="1:17" ht="14.4" customHeight="1" x14ac:dyDescent="0.3">
      <c r="A503" s="695" t="s">
        <v>544</v>
      </c>
      <c r="B503" s="696" t="s">
        <v>4268</v>
      </c>
      <c r="C503" s="696" t="s">
        <v>3885</v>
      </c>
      <c r="D503" s="696" t="s">
        <v>4467</v>
      </c>
      <c r="E503" s="696" t="s">
        <v>4468</v>
      </c>
      <c r="F503" s="711">
        <v>2</v>
      </c>
      <c r="G503" s="711">
        <v>7496</v>
      </c>
      <c r="H503" s="711">
        <v>1</v>
      </c>
      <c r="I503" s="711">
        <v>3748</v>
      </c>
      <c r="J503" s="711"/>
      <c r="K503" s="711"/>
      <c r="L503" s="711"/>
      <c r="M503" s="711"/>
      <c r="N503" s="711"/>
      <c r="O503" s="711"/>
      <c r="P503" s="701"/>
      <c r="Q503" s="712"/>
    </row>
    <row r="504" spans="1:17" ht="14.4" customHeight="1" x14ac:dyDescent="0.3">
      <c r="A504" s="695" t="s">
        <v>544</v>
      </c>
      <c r="B504" s="696" t="s">
        <v>4268</v>
      </c>
      <c r="C504" s="696" t="s">
        <v>3885</v>
      </c>
      <c r="D504" s="696" t="s">
        <v>4469</v>
      </c>
      <c r="E504" s="696" t="s">
        <v>4470</v>
      </c>
      <c r="F504" s="711">
        <v>1</v>
      </c>
      <c r="G504" s="711">
        <v>8509</v>
      </c>
      <c r="H504" s="711">
        <v>1</v>
      </c>
      <c r="I504" s="711">
        <v>8509</v>
      </c>
      <c r="J504" s="711">
        <v>3</v>
      </c>
      <c r="K504" s="711">
        <v>25527</v>
      </c>
      <c r="L504" s="711">
        <v>3</v>
      </c>
      <c r="M504" s="711">
        <v>8509</v>
      </c>
      <c r="N504" s="711"/>
      <c r="O504" s="711"/>
      <c r="P504" s="701"/>
      <c r="Q504" s="712"/>
    </row>
    <row r="505" spans="1:17" ht="14.4" customHeight="1" x14ac:dyDescent="0.3">
      <c r="A505" s="695" t="s">
        <v>544</v>
      </c>
      <c r="B505" s="696" t="s">
        <v>4268</v>
      </c>
      <c r="C505" s="696" t="s">
        <v>3885</v>
      </c>
      <c r="D505" s="696" t="s">
        <v>4471</v>
      </c>
      <c r="E505" s="696" t="s">
        <v>4472</v>
      </c>
      <c r="F505" s="711">
        <v>1</v>
      </c>
      <c r="G505" s="711">
        <v>5672</v>
      </c>
      <c r="H505" s="711">
        <v>1</v>
      </c>
      <c r="I505" s="711">
        <v>5672</v>
      </c>
      <c r="J505" s="711">
        <v>2</v>
      </c>
      <c r="K505" s="711">
        <v>11344</v>
      </c>
      <c r="L505" s="711">
        <v>2</v>
      </c>
      <c r="M505" s="711">
        <v>5672</v>
      </c>
      <c r="N505" s="711"/>
      <c r="O505" s="711"/>
      <c r="P505" s="701"/>
      <c r="Q505" s="712"/>
    </row>
    <row r="506" spans="1:17" ht="14.4" customHeight="1" x14ac:dyDescent="0.3">
      <c r="A506" s="695" t="s">
        <v>544</v>
      </c>
      <c r="B506" s="696" t="s">
        <v>4268</v>
      </c>
      <c r="C506" s="696" t="s">
        <v>3885</v>
      </c>
      <c r="D506" s="696" t="s">
        <v>4473</v>
      </c>
      <c r="E506" s="696" t="s">
        <v>4474</v>
      </c>
      <c r="F506" s="711"/>
      <c r="G506" s="711"/>
      <c r="H506" s="711"/>
      <c r="I506" s="711"/>
      <c r="J506" s="711">
        <v>1</v>
      </c>
      <c r="K506" s="711">
        <v>4959</v>
      </c>
      <c r="L506" s="711"/>
      <c r="M506" s="711">
        <v>4959</v>
      </c>
      <c r="N506" s="711"/>
      <c r="O506" s="711"/>
      <c r="P506" s="701"/>
      <c r="Q506" s="712"/>
    </row>
    <row r="507" spans="1:17" ht="14.4" customHeight="1" x14ac:dyDescent="0.3">
      <c r="A507" s="695" t="s">
        <v>544</v>
      </c>
      <c r="B507" s="696" t="s">
        <v>4268</v>
      </c>
      <c r="C507" s="696" t="s">
        <v>3885</v>
      </c>
      <c r="D507" s="696" t="s">
        <v>4475</v>
      </c>
      <c r="E507" s="696" t="s">
        <v>4476</v>
      </c>
      <c r="F507" s="711"/>
      <c r="G507" s="711"/>
      <c r="H507" s="711"/>
      <c r="I507" s="711"/>
      <c r="J507" s="711">
        <v>8</v>
      </c>
      <c r="K507" s="711">
        <v>49306</v>
      </c>
      <c r="L507" s="711"/>
      <c r="M507" s="711">
        <v>6163.25</v>
      </c>
      <c r="N507" s="711"/>
      <c r="O507" s="711"/>
      <c r="P507" s="701"/>
      <c r="Q507" s="712"/>
    </row>
    <row r="508" spans="1:17" ht="14.4" customHeight="1" x14ac:dyDescent="0.3">
      <c r="A508" s="695" t="s">
        <v>544</v>
      </c>
      <c r="B508" s="696" t="s">
        <v>4268</v>
      </c>
      <c r="C508" s="696" t="s">
        <v>3885</v>
      </c>
      <c r="D508" s="696" t="s">
        <v>4477</v>
      </c>
      <c r="E508" s="696" t="s">
        <v>4476</v>
      </c>
      <c r="F508" s="711"/>
      <c r="G508" s="711"/>
      <c r="H508" s="711"/>
      <c r="I508" s="711"/>
      <c r="J508" s="711">
        <v>10</v>
      </c>
      <c r="K508" s="711">
        <v>10716</v>
      </c>
      <c r="L508" s="711"/>
      <c r="M508" s="711">
        <v>1071.5999999999999</v>
      </c>
      <c r="N508" s="711"/>
      <c r="O508" s="711"/>
      <c r="P508" s="701"/>
      <c r="Q508" s="712"/>
    </row>
    <row r="509" spans="1:17" ht="14.4" customHeight="1" x14ac:dyDescent="0.3">
      <c r="A509" s="695" t="s">
        <v>544</v>
      </c>
      <c r="B509" s="696" t="s">
        <v>4268</v>
      </c>
      <c r="C509" s="696" t="s">
        <v>3885</v>
      </c>
      <c r="D509" s="696" t="s">
        <v>4478</v>
      </c>
      <c r="E509" s="696" t="s">
        <v>4479</v>
      </c>
      <c r="F509" s="711"/>
      <c r="G509" s="711"/>
      <c r="H509" s="711"/>
      <c r="I509" s="711"/>
      <c r="J509" s="711"/>
      <c r="K509" s="711"/>
      <c r="L509" s="711"/>
      <c r="M509" s="711"/>
      <c r="N509" s="711">
        <v>0.2</v>
      </c>
      <c r="O509" s="711">
        <v>490.76</v>
      </c>
      <c r="P509" s="701"/>
      <c r="Q509" s="712">
        <v>2453.7999999999997</v>
      </c>
    </row>
    <row r="510" spans="1:17" ht="14.4" customHeight="1" x14ac:dyDescent="0.3">
      <c r="A510" s="695" t="s">
        <v>544</v>
      </c>
      <c r="B510" s="696" t="s">
        <v>4268</v>
      </c>
      <c r="C510" s="696" t="s">
        <v>3885</v>
      </c>
      <c r="D510" s="696" t="s">
        <v>4480</v>
      </c>
      <c r="E510" s="696" t="s">
        <v>4479</v>
      </c>
      <c r="F510" s="711"/>
      <c r="G510" s="711"/>
      <c r="H510" s="711"/>
      <c r="I510" s="711"/>
      <c r="J510" s="711"/>
      <c r="K510" s="711"/>
      <c r="L510" s="711"/>
      <c r="M510" s="711"/>
      <c r="N510" s="711">
        <v>0.1</v>
      </c>
      <c r="O510" s="711">
        <v>70.36</v>
      </c>
      <c r="P510" s="701"/>
      <c r="Q510" s="712">
        <v>703.59999999999991</v>
      </c>
    </row>
    <row r="511" spans="1:17" ht="14.4" customHeight="1" x14ac:dyDescent="0.3">
      <c r="A511" s="695" t="s">
        <v>544</v>
      </c>
      <c r="B511" s="696" t="s">
        <v>4268</v>
      </c>
      <c r="C511" s="696" t="s">
        <v>3885</v>
      </c>
      <c r="D511" s="696" t="s">
        <v>4481</v>
      </c>
      <c r="E511" s="696" t="s">
        <v>4479</v>
      </c>
      <c r="F511" s="711"/>
      <c r="G511" s="711"/>
      <c r="H511" s="711"/>
      <c r="I511" s="711"/>
      <c r="J511" s="711"/>
      <c r="K511" s="711"/>
      <c r="L511" s="711"/>
      <c r="M511" s="711"/>
      <c r="N511" s="711">
        <v>0.4</v>
      </c>
      <c r="O511" s="711">
        <v>615.6</v>
      </c>
      <c r="P511" s="701"/>
      <c r="Q511" s="712">
        <v>1539</v>
      </c>
    </row>
    <row r="512" spans="1:17" ht="14.4" customHeight="1" x14ac:dyDescent="0.3">
      <c r="A512" s="695" t="s">
        <v>544</v>
      </c>
      <c r="B512" s="696" t="s">
        <v>4268</v>
      </c>
      <c r="C512" s="696" t="s">
        <v>3885</v>
      </c>
      <c r="D512" s="696" t="s">
        <v>4482</v>
      </c>
      <c r="E512" s="696" t="s">
        <v>4479</v>
      </c>
      <c r="F512" s="711"/>
      <c r="G512" s="711"/>
      <c r="H512" s="711"/>
      <c r="I512" s="711"/>
      <c r="J512" s="711"/>
      <c r="K512" s="711"/>
      <c r="L512" s="711"/>
      <c r="M512" s="711"/>
      <c r="N512" s="711">
        <v>0.3</v>
      </c>
      <c r="O512" s="711">
        <v>531.92999999999995</v>
      </c>
      <c r="P512" s="701"/>
      <c r="Q512" s="712">
        <v>1773.1</v>
      </c>
    </row>
    <row r="513" spans="1:17" ht="14.4" customHeight="1" x14ac:dyDescent="0.3">
      <c r="A513" s="695" t="s">
        <v>544</v>
      </c>
      <c r="B513" s="696" t="s">
        <v>4268</v>
      </c>
      <c r="C513" s="696" t="s">
        <v>3885</v>
      </c>
      <c r="D513" s="696" t="s">
        <v>4483</v>
      </c>
      <c r="E513" s="696" t="s">
        <v>4388</v>
      </c>
      <c r="F513" s="711"/>
      <c r="G513" s="711"/>
      <c r="H513" s="711"/>
      <c r="I513" s="711"/>
      <c r="J513" s="711">
        <v>0.8</v>
      </c>
      <c r="K513" s="711">
        <v>201.63</v>
      </c>
      <c r="L513" s="711"/>
      <c r="M513" s="711">
        <v>252.03749999999999</v>
      </c>
      <c r="N513" s="711">
        <v>1.6</v>
      </c>
      <c r="O513" s="711">
        <v>403.25</v>
      </c>
      <c r="P513" s="701"/>
      <c r="Q513" s="712">
        <v>252.03125</v>
      </c>
    </row>
    <row r="514" spans="1:17" ht="14.4" customHeight="1" x14ac:dyDescent="0.3">
      <c r="A514" s="695" t="s">
        <v>544</v>
      </c>
      <c r="B514" s="696" t="s">
        <v>4268</v>
      </c>
      <c r="C514" s="696" t="s">
        <v>3885</v>
      </c>
      <c r="D514" s="696" t="s">
        <v>4484</v>
      </c>
      <c r="E514" s="696" t="s">
        <v>4388</v>
      </c>
      <c r="F514" s="711"/>
      <c r="G514" s="711"/>
      <c r="H514" s="711"/>
      <c r="I514" s="711"/>
      <c r="J514" s="711">
        <v>4</v>
      </c>
      <c r="K514" s="711">
        <v>2188.8000000000002</v>
      </c>
      <c r="L514" s="711"/>
      <c r="M514" s="711">
        <v>547.20000000000005</v>
      </c>
      <c r="N514" s="711"/>
      <c r="O514" s="711"/>
      <c r="P514" s="701"/>
      <c r="Q514" s="712"/>
    </row>
    <row r="515" spans="1:17" ht="14.4" customHeight="1" x14ac:dyDescent="0.3">
      <c r="A515" s="695" t="s">
        <v>544</v>
      </c>
      <c r="B515" s="696" t="s">
        <v>4268</v>
      </c>
      <c r="C515" s="696" t="s">
        <v>3885</v>
      </c>
      <c r="D515" s="696" t="s">
        <v>4485</v>
      </c>
      <c r="E515" s="696" t="s">
        <v>4388</v>
      </c>
      <c r="F515" s="711"/>
      <c r="G515" s="711"/>
      <c r="H515" s="711"/>
      <c r="I515" s="711"/>
      <c r="J515" s="711"/>
      <c r="K515" s="711"/>
      <c r="L515" s="711"/>
      <c r="M515" s="711"/>
      <c r="N515" s="711">
        <v>9</v>
      </c>
      <c r="O515" s="711">
        <v>16639.830000000002</v>
      </c>
      <c r="P515" s="701"/>
      <c r="Q515" s="712">
        <v>1848.8700000000001</v>
      </c>
    </row>
    <row r="516" spans="1:17" ht="14.4" customHeight="1" x14ac:dyDescent="0.3">
      <c r="A516" s="695" t="s">
        <v>544</v>
      </c>
      <c r="B516" s="696" t="s">
        <v>4268</v>
      </c>
      <c r="C516" s="696" t="s">
        <v>3885</v>
      </c>
      <c r="D516" s="696" t="s">
        <v>4486</v>
      </c>
      <c r="E516" s="696" t="s">
        <v>4487</v>
      </c>
      <c r="F516" s="711"/>
      <c r="G516" s="711"/>
      <c r="H516" s="711"/>
      <c r="I516" s="711"/>
      <c r="J516" s="711">
        <v>1</v>
      </c>
      <c r="K516" s="711">
        <v>10779.22</v>
      </c>
      <c r="L516" s="711"/>
      <c r="M516" s="711">
        <v>10779.22</v>
      </c>
      <c r="N516" s="711"/>
      <c r="O516" s="711"/>
      <c r="P516" s="701"/>
      <c r="Q516" s="712"/>
    </row>
    <row r="517" spans="1:17" ht="14.4" customHeight="1" x14ac:dyDescent="0.3">
      <c r="A517" s="695" t="s">
        <v>544</v>
      </c>
      <c r="B517" s="696" t="s">
        <v>4268</v>
      </c>
      <c r="C517" s="696" t="s">
        <v>3885</v>
      </c>
      <c r="D517" s="696" t="s">
        <v>4488</v>
      </c>
      <c r="E517" s="696" t="s">
        <v>4489</v>
      </c>
      <c r="F517" s="711"/>
      <c r="G517" s="711"/>
      <c r="H517" s="711"/>
      <c r="I517" s="711"/>
      <c r="J517" s="711">
        <v>2</v>
      </c>
      <c r="K517" s="711">
        <v>2449.96</v>
      </c>
      <c r="L517" s="711"/>
      <c r="M517" s="711">
        <v>1224.98</v>
      </c>
      <c r="N517" s="711"/>
      <c r="O517" s="711"/>
      <c r="P517" s="701"/>
      <c r="Q517" s="712"/>
    </row>
    <row r="518" spans="1:17" ht="14.4" customHeight="1" x14ac:dyDescent="0.3">
      <c r="A518" s="695" t="s">
        <v>544</v>
      </c>
      <c r="B518" s="696" t="s">
        <v>4268</v>
      </c>
      <c r="C518" s="696" t="s">
        <v>3885</v>
      </c>
      <c r="D518" s="696" t="s">
        <v>4490</v>
      </c>
      <c r="E518" s="696" t="s">
        <v>4489</v>
      </c>
      <c r="F518" s="711"/>
      <c r="G518" s="711"/>
      <c r="H518" s="711"/>
      <c r="I518" s="711"/>
      <c r="J518" s="711">
        <v>3</v>
      </c>
      <c r="K518" s="711">
        <v>5705.19</v>
      </c>
      <c r="L518" s="711"/>
      <c r="M518" s="711">
        <v>1901.7299999999998</v>
      </c>
      <c r="N518" s="711"/>
      <c r="O518" s="711"/>
      <c r="P518" s="701"/>
      <c r="Q518" s="712"/>
    </row>
    <row r="519" spans="1:17" ht="14.4" customHeight="1" x14ac:dyDescent="0.3">
      <c r="A519" s="695" t="s">
        <v>544</v>
      </c>
      <c r="B519" s="696" t="s">
        <v>4268</v>
      </c>
      <c r="C519" s="696" t="s">
        <v>3885</v>
      </c>
      <c r="D519" s="696" t="s">
        <v>4491</v>
      </c>
      <c r="E519" s="696" t="s">
        <v>4492</v>
      </c>
      <c r="F519" s="711">
        <v>1</v>
      </c>
      <c r="G519" s="711">
        <v>1380</v>
      </c>
      <c r="H519" s="711">
        <v>1</v>
      </c>
      <c r="I519" s="711">
        <v>1380</v>
      </c>
      <c r="J519" s="711">
        <v>2</v>
      </c>
      <c r="K519" s="711">
        <v>2760</v>
      </c>
      <c r="L519" s="711">
        <v>2</v>
      </c>
      <c r="M519" s="711">
        <v>1380</v>
      </c>
      <c r="N519" s="711">
        <v>1</v>
      </c>
      <c r="O519" s="711">
        <v>1380</v>
      </c>
      <c r="P519" s="701">
        <v>1</v>
      </c>
      <c r="Q519" s="712">
        <v>1380</v>
      </c>
    </row>
    <row r="520" spans="1:17" ht="14.4" customHeight="1" x14ac:dyDescent="0.3">
      <c r="A520" s="695" t="s">
        <v>544</v>
      </c>
      <c r="B520" s="696" t="s">
        <v>4268</v>
      </c>
      <c r="C520" s="696" t="s">
        <v>3885</v>
      </c>
      <c r="D520" s="696" t="s">
        <v>4493</v>
      </c>
      <c r="E520" s="696" t="s">
        <v>4494</v>
      </c>
      <c r="F520" s="711">
        <v>1</v>
      </c>
      <c r="G520" s="711">
        <v>1038</v>
      </c>
      <c r="H520" s="711">
        <v>1</v>
      </c>
      <c r="I520" s="711">
        <v>1038</v>
      </c>
      <c r="J520" s="711">
        <v>1</v>
      </c>
      <c r="K520" s="711">
        <v>1038</v>
      </c>
      <c r="L520" s="711">
        <v>1</v>
      </c>
      <c r="M520" s="711">
        <v>1038</v>
      </c>
      <c r="N520" s="711"/>
      <c r="O520" s="711"/>
      <c r="P520" s="701"/>
      <c r="Q520" s="712"/>
    </row>
    <row r="521" spans="1:17" ht="14.4" customHeight="1" x14ac:dyDescent="0.3">
      <c r="A521" s="695" t="s">
        <v>544</v>
      </c>
      <c r="B521" s="696" t="s">
        <v>4268</v>
      </c>
      <c r="C521" s="696" t="s">
        <v>3885</v>
      </c>
      <c r="D521" s="696" t="s">
        <v>4495</v>
      </c>
      <c r="E521" s="696" t="s">
        <v>4496</v>
      </c>
      <c r="F521" s="711">
        <v>1</v>
      </c>
      <c r="G521" s="711">
        <v>1312</v>
      </c>
      <c r="H521" s="711">
        <v>1</v>
      </c>
      <c r="I521" s="711">
        <v>1312</v>
      </c>
      <c r="J521" s="711">
        <v>4</v>
      </c>
      <c r="K521" s="711">
        <v>5248</v>
      </c>
      <c r="L521" s="711">
        <v>4</v>
      </c>
      <c r="M521" s="711">
        <v>1312</v>
      </c>
      <c r="N521" s="711">
        <v>1</v>
      </c>
      <c r="O521" s="711">
        <v>1312</v>
      </c>
      <c r="P521" s="701">
        <v>1</v>
      </c>
      <c r="Q521" s="712">
        <v>1312</v>
      </c>
    </row>
    <row r="522" spans="1:17" ht="14.4" customHeight="1" x14ac:dyDescent="0.3">
      <c r="A522" s="695" t="s">
        <v>544</v>
      </c>
      <c r="B522" s="696" t="s">
        <v>4268</v>
      </c>
      <c r="C522" s="696" t="s">
        <v>3885</v>
      </c>
      <c r="D522" s="696" t="s">
        <v>4497</v>
      </c>
      <c r="E522" s="696" t="s">
        <v>4498</v>
      </c>
      <c r="F522" s="711">
        <v>1</v>
      </c>
      <c r="G522" s="711">
        <v>1560</v>
      </c>
      <c r="H522" s="711">
        <v>1</v>
      </c>
      <c r="I522" s="711">
        <v>1560</v>
      </c>
      <c r="J522" s="711">
        <v>2</v>
      </c>
      <c r="K522" s="711">
        <v>3120</v>
      </c>
      <c r="L522" s="711">
        <v>2</v>
      </c>
      <c r="M522" s="711">
        <v>1560</v>
      </c>
      <c r="N522" s="711">
        <v>3</v>
      </c>
      <c r="O522" s="711">
        <v>4680</v>
      </c>
      <c r="P522" s="701">
        <v>3</v>
      </c>
      <c r="Q522" s="712">
        <v>1560</v>
      </c>
    </row>
    <row r="523" spans="1:17" ht="14.4" customHeight="1" x14ac:dyDescent="0.3">
      <c r="A523" s="695" t="s">
        <v>544</v>
      </c>
      <c r="B523" s="696" t="s">
        <v>4268</v>
      </c>
      <c r="C523" s="696" t="s">
        <v>3885</v>
      </c>
      <c r="D523" s="696" t="s">
        <v>4499</v>
      </c>
      <c r="E523" s="696" t="s">
        <v>4500</v>
      </c>
      <c r="F523" s="711">
        <v>3</v>
      </c>
      <c r="G523" s="711">
        <v>4842</v>
      </c>
      <c r="H523" s="711">
        <v>1</v>
      </c>
      <c r="I523" s="711">
        <v>1614</v>
      </c>
      <c r="J523" s="711"/>
      <c r="K523" s="711"/>
      <c r="L523" s="711"/>
      <c r="M523" s="711"/>
      <c r="N523" s="711"/>
      <c r="O523" s="711"/>
      <c r="P523" s="701"/>
      <c r="Q523" s="712"/>
    </row>
    <row r="524" spans="1:17" ht="14.4" customHeight="1" x14ac:dyDescent="0.3">
      <c r="A524" s="695" t="s">
        <v>544</v>
      </c>
      <c r="B524" s="696" t="s">
        <v>4268</v>
      </c>
      <c r="C524" s="696" t="s">
        <v>3885</v>
      </c>
      <c r="D524" s="696" t="s">
        <v>4501</v>
      </c>
      <c r="E524" s="696" t="s">
        <v>3860</v>
      </c>
      <c r="F524" s="711"/>
      <c r="G524" s="711"/>
      <c r="H524" s="711"/>
      <c r="I524" s="711"/>
      <c r="J524" s="711">
        <v>1</v>
      </c>
      <c r="K524" s="711">
        <v>70</v>
      </c>
      <c r="L524" s="711"/>
      <c r="M524" s="711">
        <v>70</v>
      </c>
      <c r="N524" s="711"/>
      <c r="O524" s="711"/>
      <c r="P524" s="701"/>
      <c r="Q524" s="712"/>
    </row>
    <row r="525" spans="1:17" ht="14.4" customHeight="1" x14ac:dyDescent="0.3">
      <c r="A525" s="695" t="s">
        <v>544</v>
      </c>
      <c r="B525" s="696" t="s">
        <v>4268</v>
      </c>
      <c r="C525" s="696" t="s">
        <v>3885</v>
      </c>
      <c r="D525" s="696" t="s">
        <v>4502</v>
      </c>
      <c r="E525" s="696" t="s">
        <v>3860</v>
      </c>
      <c r="F525" s="711">
        <v>3</v>
      </c>
      <c r="G525" s="711">
        <v>441</v>
      </c>
      <c r="H525" s="711">
        <v>1</v>
      </c>
      <c r="I525" s="711">
        <v>147</v>
      </c>
      <c r="J525" s="711"/>
      <c r="K525" s="711"/>
      <c r="L525" s="711"/>
      <c r="M525" s="711"/>
      <c r="N525" s="711"/>
      <c r="O525" s="711"/>
      <c r="P525" s="701"/>
      <c r="Q525" s="712"/>
    </row>
    <row r="526" spans="1:17" ht="14.4" customHeight="1" x14ac:dyDescent="0.3">
      <c r="A526" s="695" t="s">
        <v>544</v>
      </c>
      <c r="B526" s="696" t="s">
        <v>4268</v>
      </c>
      <c r="C526" s="696" t="s">
        <v>3885</v>
      </c>
      <c r="D526" s="696" t="s">
        <v>4503</v>
      </c>
      <c r="E526" s="696" t="s">
        <v>3860</v>
      </c>
      <c r="F526" s="711">
        <v>1</v>
      </c>
      <c r="G526" s="711">
        <v>149</v>
      </c>
      <c r="H526" s="711">
        <v>1</v>
      </c>
      <c r="I526" s="711">
        <v>149</v>
      </c>
      <c r="J526" s="711"/>
      <c r="K526" s="711"/>
      <c r="L526" s="711"/>
      <c r="M526" s="711"/>
      <c r="N526" s="711"/>
      <c r="O526" s="711"/>
      <c r="P526" s="701"/>
      <c r="Q526" s="712"/>
    </row>
    <row r="527" spans="1:17" ht="14.4" customHeight="1" x14ac:dyDescent="0.3">
      <c r="A527" s="695" t="s">
        <v>544</v>
      </c>
      <c r="B527" s="696" t="s">
        <v>4268</v>
      </c>
      <c r="C527" s="696" t="s">
        <v>3885</v>
      </c>
      <c r="D527" s="696" t="s">
        <v>4504</v>
      </c>
      <c r="E527" s="696" t="s">
        <v>4505</v>
      </c>
      <c r="F527" s="711">
        <v>1</v>
      </c>
      <c r="G527" s="711">
        <v>3278.02</v>
      </c>
      <c r="H527" s="711">
        <v>1</v>
      </c>
      <c r="I527" s="711">
        <v>3278.02</v>
      </c>
      <c r="J527" s="711"/>
      <c r="K527" s="711"/>
      <c r="L527" s="711"/>
      <c r="M527" s="711"/>
      <c r="N527" s="711"/>
      <c r="O527" s="711"/>
      <c r="P527" s="701"/>
      <c r="Q527" s="712"/>
    </row>
    <row r="528" spans="1:17" ht="14.4" customHeight="1" x14ac:dyDescent="0.3">
      <c r="A528" s="695" t="s">
        <v>544</v>
      </c>
      <c r="B528" s="696" t="s">
        <v>4268</v>
      </c>
      <c r="C528" s="696" t="s">
        <v>3885</v>
      </c>
      <c r="D528" s="696" t="s">
        <v>4506</v>
      </c>
      <c r="E528" s="696" t="s">
        <v>4507</v>
      </c>
      <c r="F528" s="711"/>
      <c r="G528" s="711"/>
      <c r="H528" s="711"/>
      <c r="I528" s="711"/>
      <c r="J528" s="711"/>
      <c r="K528" s="711"/>
      <c r="L528" s="711"/>
      <c r="M528" s="711"/>
      <c r="N528" s="711">
        <v>1</v>
      </c>
      <c r="O528" s="711">
        <v>11384.45</v>
      </c>
      <c r="P528" s="701"/>
      <c r="Q528" s="712">
        <v>11384.45</v>
      </c>
    </row>
    <row r="529" spans="1:17" ht="14.4" customHeight="1" x14ac:dyDescent="0.3">
      <c r="A529" s="695" t="s">
        <v>544</v>
      </c>
      <c r="B529" s="696" t="s">
        <v>4268</v>
      </c>
      <c r="C529" s="696" t="s">
        <v>3885</v>
      </c>
      <c r="D529" s="696" t="s">
        <v>4508</v>
      </c>
      <c r="E529" s="696" t="s">
        <v>4509</v>
      </c>
      <c r="F529" s="711">
        <v>1</v>
      </c>
      <c r="G529" s="711">
        <v>6277.47</v>
      </c>
      <c r="H529" s="711">
        <v>1</v>
      </c>
      <c r="I529" s="711">
        <v>6277.47</v>
      </c>
      <c r="J529" s="711"/>
      <c r="K529" s="711"/>
      <c r="L529" s="711"/>
      <c r="M529" s="711"/>
      <c r="N529" s="711"/>
      <c r="O529" s="711"/>
      <c r="P529" s="701"/>
      <c r="Q529" s="712"/>
    </row>
    <row r="530" spans="1:17" ht="14.4" customHeight="1" x14ac:dyDescent="0.3">
      <c r="A530" s="695" t="s">
        <v>544</v>
      </c>
      <c r="B530" s="696" t="s">
        <v>4268</v>
      </c>
      <c r="C530" s="696" t="s">
        <v>3885</v>
      </c>
      <c r="D530" s="696" t="s">
        <v>4510</v>
      </c>
      <c r="E530" s="696" t="s">
        <v>4511</v>
      </c>
      <c r="F530" s="711"/>
      <c r="G530" s="711"/>
      <c r="H530" s="711"/>
      <c r="I530" s="711"/>
      <c r="J530" s="711">
        <v>1</v>
      </c>
      <c r="K530" s="711">
        <v>15980.73</v>
      </c>
      <c r="L530" s="711"/>
      <c r="M530" s="711">
        <v>15980.73</v>
      </c>
      <c r="N530" s="711"/>
      <c r="O530" s="711"/>
      <c r="P530" s="701"/>
      <c r="Q530" s="712"/>
    </row>
    <row r="531" spans="1:17" ht="14.4" customHeight="1" x14ac:dyDescent="0.3">
      <c r="A531" s="695" t="s">
        <v>544</v>
      </c>
      <c r="B531" s="696" t="s">
        <v>4268</v>
      </c>
      <c r="C531" s="696" t="s">
        <v>3885</v>
      </c>
      <c r="D531" s="696" t="s">
        <v>4512</v>
      </c>
      <c r="E531" s="696" t="s">
        <v>4511</v>
      </c>
      <c r="F531" s="711"/>
      <c r="G531" s="711"/>
      <c r="H531" s="711"/>
      <c r="I531" s="711"/>
      <c r="J531" s="711">
        <v>4</v>
      </c>
      <c r="K531" s="711">
        <v>3283.2</v>
      </c>
      <c r="L531" s="711"/>
      <c r="M531" s="711">
        <v>820.8</v>
      </c>
      <c r="N531" s="711"/>
      <c r="O531" s="711"/>
      <c r="P531" s="701"/>
      <c r="Q531" s="712"/>
    </row>
    <row r="532" spans="1:17" ht="14.4" customHeight="1" x14ac:dyDescent="0.3">
      <c r="A532" s="695" t="s">
        <v>544</v>
      </c>
      <c r="B532" s="696" t="s">
        <v>4268</v>
      </c>
      <c r="C532" s="696" t="s">
        <v>3885</v>
      </c>
      <c r="D532" s="696" t="s">
        <v>4513</v>
      </c>
      <c r="E532" s="696" t="s">
        <v>4511</v>
      </c>
      <c r="F532" s="711"/>
      <c r="G532" s="711"/>
      <c r="H532" s="711"/>
      <c r="I532" s="711"/>
      <c r="J532" s="711">
        <v>2</v>
      </c>
      <c r="K532" s="711">
        <v>13630.26</v>
      </c>
      <c r="L532" s="711"/>
      <c r="M532" s="711">
        <v>6815.13</v>
      </c>
      <c r="N532" s="711"/>
      <c r="O532" s="711"/>
      <c r="P532" s="701"/>
      <c r="Q532" s="712"/>
    </row>
    <row r="533" spans="1:17" ht="14.4" customHeight="1" x14ac:dyDescent="0.3">
      <c r="A533" s="695" t="s">
        <v>544</v>
      </c>
      <c r="B533" s="696" t="s">
        <v>4268</v>
      </c>
      <c r="C533" s="696" t="s">
        <v>3885</v>
      </c>
      <c r="D533" s="696" t="s">
        <v>4514</v>
      </c>
      <c r="E533" s="696" t="s">
        <v>4515</v>
      </c>
      <c r="F533" s="711">
        <v>1</v>
      </c>
      <c r="G533" s="711">
        <v>6187.2</v>
      </c>
      <c r="H533" s="711">
        <v>1</v>
      </c>
      <c r="I533" s="711">
        <v>6187.2</v>
      </c>
      <c r="J533" s="711"/>
      <c r="K533" s="711"/>
      <c r="L533" s="711"/>
      <c r="M533" s="711"/>
      <c r="N533" s="711"/>
      <c r="O533" s="711"/>
      <c r="P533" s="701"/>
      <c r="Q533" s="712"/>
    </row>
    <row r="534" spans="1:17" ht="14.4" customHeight="1" x14ac:dyDescent="0.3">
      <c r="A534" s="695" t="s">
        <v>544</v>
      </c>
      <c r="B534" s="696" t="s">
        <v>4268</v>
      </c>
      <c r="C534" s="696" t="s">
        <v>3885</v>
      </c>
      <c r="D534" s="696" t="s">
        <v>4516</v>
      </c>
      <c r="E534" s="696" t="s">
        <v>4517</v>
      </c>
      <c r="F534" s="711">
        <v>6</v>
      </c>
      <c r="G534" s="711">
        <v>3541.2</v>
      </c>
      <c r="H534" s="711">
        <v>1</v>
      </c>
      <c r="I534" s="711">
        <v>590.19999999999993</v>
      </c>
      <c r="J534" s="711"/>
      <c r="K534" s="711"/>
      <c r="L534" s="711"/>
      <c r="M534" s="711"/>
      <c r="N534" s="711"/>
      <c r="O534" s="711"/>
      <c r="P534" s="701"/>
      <c r="Q534" s="712"/>
    </row>
    <row r="535" spans="1:17" ht="14.4" customHeight="1" x14ac:dyDescent="0.3">
      <c r="A535" s="695" t="s">
        <v>544</v>
      </c>
      <c r="B535" s="696" t="s">
        <v>4268</v>
      </c>
      <c r="C535" s="696" t="s">
        <v>3885</v>
      </c>
      <c r="D535" s="696" t="s">
        <v>4518</v>
      </c>
      <c r="E535" s="696" t="s">
        <v>4519</v>
      </c>
      <c r="F535" s="711"/>
      <c r="G535" s="711"/>
      <c r="H535" s="711"/>
      <c r="I535" s="711"/>
      <c r="J535" s="711">
        <v>4</v>
      </c>
      <c r="K535" s="711">
        <v>50827.4</v>
      </c>
      <c r="L535" s="711"/>
      <c r="M535" s="711">
        <v>12706.85</v>
      </c>
      <c r="N535" s="711"/>
      <c r="O535" s="711"/>
      <c r="P535" s="701"/>
      <c r="Q535" s="712"/>
    </row>
    <row r="536" spans="1:17" ht="14.4" customHeight="1" x14ac:dyDescent="0.3">
      <c r="A536" s="695" t="s">
        <v>544</v>
      </c>
      <c r="B536" s="696" t="s">
        <v>4268</v>
      </c>
      <c r="C536" s="696" t="s">
        <v>3885</v>
      </c>
      <c r="D536" s="696" t="s">
        <v>4520</v>
      </c>
      <c r="E536" s="696" t="s">
        <v>4519</v>
      </c>
      <c r="F536" s="711"/>
      <c r="G536" s="711"/>
      <c r="H536" s="711"/>
      <c r="I536" s="711"/>
      <c r="J536" s="711">
        <v>2</v>
      </c>
      <c r="K536" s="711">
        <v>18391.3</v>
      </c>
      <c r="L536" s="711"/>
      <c r="M536" s="711">
        <v>9195.65</v>
      </c>
      <c r="N536" s="711"/>
      <c r="O536" s="711"/>
      <c r="P536" s="701"/>
      <c r="Q536" s="712"/>
    </row>
    <row r="537" spans="1:17" ht="14.4" customHeight="1" x14ac:dyDescent="0.3">
      <c r="A537" s="695" t="s">
        <v>544</v>
      </c>
      <c r="B537" s="696" t="s">
        <v>4268</v>
      </c>
      <c r="C537" s="696" t="s">
        <v>3885</v>
      </c>
      <c r="D537" s="696" t="s">
        <v>4521</v>
      </c>
      <c r="E537" s="696" t="s">
        <v>4522</v>
      </c>
      <c r="F537" s="711"/>
      <c r="G537" s="711"/>
      <c r="H537" s="711"/>
      <c r="I537" s="711"/>
      <c r="J537" s="711">
        <v>53</v>
      </c>
      <c r="K537" s="711">
        <v>44326.55</v>
      </c>
      <c r="L537" s="711"/>
      <c r="M537" s="711">
        <v>836.35</v>
      </c>
      <c r="N537" s="711"/>
      <c r="O537" s="711"/>
      <c r="P537" s="701"/>
      <c r="Q537" s="712"/>
    </row>
    <row r="538" spans="1:17" ht="14.4" customHeight="1" x14ac:dyDescent="0.3">
      <c r="A538" s="695" t="s">
        <v>544</v>
      </c>
      <c r="B538" s="696" t="s">
        <v>4268</v>
      </c>
      <c r="C538" s="696" t="s">
        <v>3885</v>
      </c>
      <c r="D538" s="696" t="s">
        <v>4523</v>
      </c>
      <c r="E538" s="696" t="s">
        <v>4524</v>
      </c>
      <c r="F538" s="711">
        <v>1</v>
      </c>
      <c r="G538" s="711">
        <v>8669.48</v>
      </c>
      <c r="H538" s="711">
        <v>1</v>
      </c>
      <c r="I538" s="711">
        <v>8669.48</v>
      </c>
      <c r="J538" s="711"/>
      <c r="K538" s="711"/>
      <c r="L538" s="711"/>
      <c r="M538" s="711"/>
      <c r="N538" s="711"/>
      <c r="O538" s="711"/>
      <c r="P538" s="701"/>
      <c r="Q538" s="712"/>
    </row>
    <row r="539" spans="1:17" ht="14.4" customHeight="1" x14ac:dyDescent="0.3">
      <c r="A539" s="695" t="s">
        <v>544</v>
      </c>
      <c r="B539" s="696" t="s">
        <v>4268</v>
      </c>
      <c r="C539" s="696" t="s">
        <v>3885</v>
      </c>
      <c r="D539" s="696" t="s">
        <v>4525</v>
      </c>
      <c r="E539" s="696" t="s">
        <v>4434</v>
      </c>
      <c r="F539" s="711">
        <v>4</v>
      </c>
      <c r="G539" s="711">
        <v>69316.800000000003</v>
      </c>
      <c r="H539" s="711">
        <v>1</v>
      </c>
      <c r="I539" s="711">
        <v>17329.2</v>
      </c>
      <c r="J539" s="711">
        <v>1</v>
      </c>
      <c r="K539" s="711">
        <v>17329.2</v>
      </c>
      <c r="L539" s="711">
        <v>0.25</v>
      </c>
      <c r="M539" s="711">
        <v>17329.2</v>
      </c>
      <c r="N539" s="711">
        <v>1</v>
      </c>
      <c r="O539" s="711">
        <v>17329.2</v>
      </c>
      <c r="P539" s="701">
        <v>0.25</v>
      </c>
      <c r="Q539" s="712">
        <v>17329.2</v>
      </c>
    </row>
    <row r="540" spans="1:17" ht="14.4" customHeight="1" x14ac:dyDescent="0.3">
      <c r="A540" s="695" t="s">
        <v>544</v>
      </c>
      <c r="B540" s="696" t="s">
        <v>4268</v>
      </c>
      <c r="C540" s="696" t="s">
        <v>3885</v>
      </c>
      <c r="D540" s="696" t="s">
        <v>4526</v>
      </c>
      <c r="E540" s="696" t="s">
        <v>4527</v>
      </c>
      <c r="F540" s="711">
        <v>4</v>
      </c>
      <c r="G540" s="711">
        <v>688.16</v>
      </c>
      <c r="H540" s="711">
        <v>1</v>
      </c>
      <c r="I540" s="711">
        <v>172.04</v>
      </c>
      <c r="J540" s="711"/>
      <c r="K540" s="711"/>
      <c r="L540" s="711"/>
      <c r="M540" s="711"/>
      <c r="N540" s="711"/>
      <c r="O540" s="711"/>
      <c r="P540" s="701"/>
      <c r="Q540" s="712"/>
    </row>
    <row r="541" spans="1:17" ht="14.4" customHeight="1" x14ac:dyDescent="0.3">
      <c r="A541" s="695" t="s">
        <v>544</v>
      </c>
      <c r="B541" s="696" t="s">
        <v>4268</v>
      </c>
      <c r="C541" s="696" t="s">
        <v>3885</v>
      </c>
      <c r="D541" s="696" t="s">
        <v>4528</v>
      </c>
      <c r="E541" s="696" t="s">
        <v>4527</v>
      </c>
      <c r="F541" s="711">
        <v>1</v>
      </c>
      <c r="G541" s="711">
        <v>375.16</v>
      </c>
      <c r="H541" s="711">
        <v>1</v>
      </c>
      <c r="I541" s="711">
        <v>375.16</v>
      </c>
      <c r="J541" s="711"/>
      <c r="K541" s="711"/>
      <c r="L541" s="711"/>
      <c r="M541" s="711"/>
      <c r="N541" s="711"/>
      <c r="O541" s="711"/>
      <c r="P541" s="701"/>
      <c r="Q541" s="712"/>
    </row>
    <row r="542" spans="1:17" ht="14.4" customHeight="1" x14ac:dyDescent="0.3">
      <c r="A542" s="695" t="s">
        <v>544</v>
      </c>
      <c r="B542" s="696" t="s">
        <v>4268</v>
      </c>
      <c r="C542" s="696" t="s">
        <v>3885</v>
      </c>
      <c r="D542" s="696" t="s">
        <v>4529</v>
      </c>
      <c r="E542" s="696" t="s">
        <v>4391</v>
      </c>
      <c r="F542" s="711">
        <v>1</v>
      </c>
      <c r="G542" s="711">
        <v>937.91</v>
      </c>
      <c r="H542" s="711">
        <v>1</v>
      </c>
      <c r="I542" s="711">
        <v>937.91</v>
      </c>
      <c r="J542" s="711"/>
      <c r="K542" s="711"/>
      <c r="L542" s="711"/>
      <c r="M542" s="711"/>
      <c r="N542" s="711"/>
      <c r="O542" s="711"/>
      <c r="P542" s="701"/>
      <c r="Q542" s="712"/>
    </row>
    <row r="543" spans="1:17" ht="14.4" customHeight="1" x14ac:dyDescent="0.3">
      <c r="A543" s="695" t="s">
        <v>544</v>
      </c>
      <c r="B543" s="696" t="s">
        <v>4268</v>
      </c>
      <c r="C543" s="696" t="s">
        <v>3885</v>
      </c>
      <c r="D543" s="696" t="s">
        <v>4530</v>
      </c>
      <c r="E543" s="696" t="s">
        <v>4531</v>
      </c>
      <c r="F543" s="711">
        <v>1</v>
      </c>
      <c r="G543" s="711">
        <v>23608.2</v>
      </c>
      <c r="H543" s="711">
        <v>1</v>
      </c>
      <c r="I543" s="711">
        <v>23608.2</v>
      </c>
      <c r="J543" s="711"/>
      <c r="K543" s="711"/>
      <c r="L543" s="711"/>
      <c r="M543" s="711"/>
      <c r="N543" s="711"/>
      <c r="O543" s="711"/>
      <c r="P543" s="701"/>
      <c r="Q543" s="712"/>
    </row>
    <row r="544" spans="1:17" ht="14.4" customHeight="1" x14ac:dyDescent="0.3">
      <c r="A544" s="695" t="s">
        <v>544</v>
      </c>
      <c r="B544" s="696" t="s">
        <v>4268</v>
      </c>
      <c r="C544" s="696" t="s">
        <v>3896</v>
      </c>
      <c r="D544" s="696" t="s">
        <v>4532</v>
      </c>
      <c r="E544" s="696" t="s">
        <v>4533</v>
      </c>
      <c r="F544" s="711">
        <v>120</v>
      </c>
      <c r="G544" s="711">
        <v>3835056</v>
      </c>
      <c r="H544" s="711">
        <v>1</v>
      </c>
      <c r="I544" s="711">
        <v>31958.799999999999</v>
      </c>
      <c r="J544" s="711">
        <v>127</v>
      </c>
      <c r="K544" s="711">
        <v>4059658</v>
      </c>
      <c r="L544" s="711">
        <v>1.0585655072572604</v>
      </c>
      <c r="M544" s="711">
        <v>31965.811023622045</v>
      </c>
      <c r="N544" s="711">
        <v>101</v>
      </c>
      <c r="O544" s="711">
        <v>3228566</v>
      </c>
      <c r="P544" s="701">
        <v>0.84185628580130256</v>
      </c>
      <c r="Q544" s="712">
        <v>31966</v>
      </c>
    </row>
    <row r="545" spans="1:17" ht="14.4" customHeight="1" x14ac:dyDescent="0.3">
      <c r="A545" s="695" t="s">
        <v>544</v>
      </c>
      <c r="B545" s="696" t="s">
        <v>4268</v>
      </c>
      <c r="C545" s="696" t="s">
        <v>3896</v>
      </c>
      <c r="D545" s="696" t="s">
        <v>4534</v>
      </c>
      <c r="E545" s="696" t="s">
        <v>4535</v>
      </c>
      <c r="F545" s="711">
        <v>30</v>
      </c>
      <c r="G545" s="711">
        <v>356666</v>
      </c>
      <c r="H545" s="711">
        <v>1</v>
      </c>
      <c r="I545" s="711">
        <v>11888.866666666667</v>
      </c>
      <c r="J545" s="711">
        <v>34</v>
      </c>
      <c r="K545" s="711">
        <v>404492</v>
      </c>
      <c r="L545" s="711">
        <v>1.1340918394239989</v>
      </c>
      <c r="M545" s="711">
        <v>11896.823529411764</v>
      </c>
      <c r="N545" s="711">
        <v>36</v>
      </c>
      <c r="O545" s="711">
        <v>428292</v>
      </c>
      <c r="P545" s="701">
        <v>1.2008209361138993</v>
      </c>
      <c r="Q545" s="712">
        <v>11897</v>
      </c>
    </row>
    <row r="546" spans="1:17" ht="14.4" customHeight="1" x14ac:dyDescent="0.3">
      <c r="A546" s="695" t="s">
        <v>544</v>
      </c>
      <c r="B546" s="696" t="s">
        <v>4268</v>
      </c>
      <c r="C546" s="696" t="s">
        <v>3896</v>
      </c>
      <c r="D546" s="696" t="s">
        <v>4064</v>
      </c>
      <c r="E546" s="696" t="s">
        <v>4065</v>
      </c>
      <c r="F546" s="711">
        <v>22</v>
      </c>
      <c r="G546" s="711">
        <v>17596</v>
      </c>
      <c r="H546" s="711">
        <v>1</v>
      </c>
      <c r="I546" s="711">
        <v>799.81818181818187</v>
      </c>
      <c r="J546" s="711">
        <v>13</v>
      </c>
      <c r="K546" s="711">
        <v>10478</v>
      </c>
      <c r="L546" s="711">
        <v>0.59547624460104565</v>
      </c>
      <c r="M546" s="711">
        <v>806</v>
      </c>
      <c r="N546" s="711">
        <v>16</v>
      </c>
      <c r="O546" s="711">
        <v>12914</v>
      </c>
      <c r="P546" s="701">
        <v>0.73391679927256193</v>
      </c>
      <c r="Q546" s="712">
        <v>807.125</v>
      </c>
    </row>
    <row r="547" spans="1:17" ht="14.4" customHeight="1" x14ac:dyDescent="0.3">
      <c r="A547" s="695" t="s">
        <v>544</v>
      </c>
      <c r="B547" s="696" t="s">
        <v>4268</v>
      </c>
      <c r="C547" s="696" t="s">
        <v>3896</v>
      </c>
      <c r="D547" s="696" t="s">
        <v>3909</v>
      </c>
      <c r="E547" s="696" t="s">
        <v>3910</v>
      </c>
      <c r="F547" s="711">
        <v>135</v>
      </c>
      <c r="G547" s="711">
        <v>31185</v>
      </c>
      <c r="H547" s="711">
        <v>1</v>
      </c>
      <c r="I547" s="711">
        <v>231</v>
      </c>
      <c r="J547" s="711">
        <v>153</v>
      </c>
      <c r="K547" s="711">
        <v>35494</v>
      </c>
      <c r="L547" s="711">
        <v>1.1381754048420716</v>
      </c>
      <c r="M547" s="711">
        <v>231.98692810457516</v>
      </c>
      <c r="N547" s="711">
        <v>112</v>
      </c>
      <c r="O547" s="711">
        <v>26040</v>
      </c>
      <c r="P547" s="701">
        <v>0.83501683501683499</v>
      </c>
      <c r="Q547" s="712">
        <v>232.5</v>
      </c>
    </row>
    <row r="548" spans="1:17" ht="14.4" customHeight="1" x14ac:dyDescent="0.3">
      <c r="A548" s="695" t="s">
        <v>544</v>
      </c>
      <c r="B548" s="696" t="s">
        <v>4268</v>
      </c>
      <c r="C548" s="696" t="s">
        <v>3896</v>
      </c>
      <c r="D548" s="696" t="s">
        <v>4536</v>
      </c>
      <c r="E548" s="696" t="s">
        <v>4537</v>
      </c>
      <c r="F548" s="711">
        <v>80</v>
      </c>
      <c r="G548" s="711">
        <v>745600</v>
      </c>
      <c r="H548" s="711">
        <v>1</v>
      </c>
      <c r="I548" s="711">
        <v>9320</v>
      </c>
      <c r="J548" s="711">
        <v>45</v>
      </c>
      <c r="K548" s="711">
        <v>419400</v>
      </c>
      <c r="L548" s="711">
        <v>0.5625</v>
      </c>
      <c r="M548" s="711">
        <v>9320</v>
      </c>
      <c r="N548" s="711">
        <v>56</v>
      </c>
      <c r="O548" s="711">
        <v>521920</v>
      </c>
      <c r="P548" s="701">
        <v>0.7</v>
      </c>
      <c r="Q548" s="712">
        <v>9320</v>
      </c>
    </row>
    <row r="549" spans="1:17" ht="14.4" customHeight="1" x14ac:dyDescent="0.3">
      <c r="A549" s="695" t="s">
        <v>544</v>
      </c>
      <c r="B549" s="696" t="s">
        <v>4268</v>
      </c>
      <c r="C549" s="696" t="s">
        <v>3896</v>
      </c>
      <c r="D549" s="696" t="s">
        <v>4538</v>
      </c>
      <c r="E549" s="696" t="s">
        <v>4539</v>
      </c>
      <c r="F549" s="711">
        <v>0</v>
      </c>
      <c r="G549" s="711">
        <v>0</v>
      </c>
      <c r="H549" s="711"/>
      <c r="I549" s="711"/>
      <c r="J549" s="711">
        <v>0</v>
      </c>
      <c r="K549" s="711">
        <v>0</v>
      </c>
      <c r="L549" s="711"/>
      <c r="M549" s="711"/>
      <c r="N549" s="711">
        <v>0</v>
      </c>
      <c r="O549" s="711">
        <v>0</v>
      </c>
      <c r="P549" s="701"/>
      <c r="Q549" s="712"/>
    </row>
    <row r="550" spans="1:17" ht="14.4" customHeight="1" x14ac:dyDescent="0.3">
      <c r="A550" s="695" t="s">
        <v>544</v>
      </c>
      <c r="B550" s="696" t="s">
        <v>4268</v>
      </c>
      <c r="C550" s="696" t="s">
        <v>3896</v>
      </c>
      <c r="D550" s="696" t="s">
        <v>4540</v>
      </c>
      <c r="E550" s="696" t="s">
        <v>4541</v>
      </c>
      <c r="F550" s="711">
        <v>111</v>
      </c>
      <c r="G550" s="711">
        <v>0</v>
      </c>
      <c r="H550" s="711"/>
      <c r="I550" s="711">
        <v>0</v>
      </c>
      <c r="J550" s="711">
        <v>167</v>
      </c>
      <c r="K550" s="711">
        <v>0</v>
      </c>
      <c r="L550" s="711"/>
      <c r="M550" s="711">
        <v>0</v>
      </c>
      <c r="N550" s="711">
        <v>111</v>
      </c>
      <c r="O550" s="711">
        <v>0</v>
      </c>
      <c r="P550" s="701"/>
      <c r="Q550" s="712">
        <v>0</v>
      </c>
    </row>
    <row r="551" spans="1:17" ht="14.4" customHeight="1" x14ac:dyDescent="0.3">
      <c r="A551" s="695" t="s">
        <v>544</v>
      </c>
      <c r="B551" s="696" t="s">
        <v>4268</v>
      </c>
      <c r="C551" s="696" t="s">
        <v>3896</v>
      </c>
      <c r="D551" s="696" t="s">
        <v>3933</v>
      </c>
      <c r="E551" s="696" t="s">
        <v>3934</v>
      </c>
      <c r="F551" s="711">
        <v>1</v>
      </c>
      <c r="G551" s="711">
        <v>0</v>
      </c>
      <c r="H551" s="711"/>
      <c r="I551" s="711">
        <v>0</v>
      </c>
      <c r="J551" s="711"/>
      <c r="K551" s="711"/>
      <c r="L551" s="711"/>
      <c r="M551" s="711"/>
      <c r="N551" s="711"/>
      <c r="O551" s="711"/>
      <c r="P551" s="701"/>
      <c r="Q551" s="712"/>
    </row>
    <row r="552" spans="1:17" ht="14.4" customHeight="1" x14ac:dyDescent="0.3">
      <c r="A552" s="695" t="s">
        <v>544</v>
      </c>
      <c r="B552" s="696" t="s">
        <v>4268</v>
      </c>
      <c r="C552" s="696" t="s">
        <v>3896</v>
      </c>
      <c r="D552" s="696" t="s">
        <v>4542</v>
      </c>
      <c r="E552" s="696" t="s">
        <v>4543</v>
      </c>
      <c r="F552" s="711">
        <v>21</v>
      </c>
      <c r="G552" s="711">
        <v>0</v>
      </c>
      <c r="H552" s="711"/>
      <c r="I552" s="711">
        <v>0</v>
      </c>
      <c r="J552" s="711">
        <v>41</v>
      </c>
      <c r="K552" s="711">
        <v>0</v>
      </c>
      <c r="L552" s="711"/>
      <c r="M552" s="711">
        <v>0</v>
      </c>
      <c r="N552" s="711">
        <v>29</v>
      </c>
      <c r="O552" s="711">
        <v>0</v>
      </c>
      <c r="P552" s="701"/>
      <c r="Q552" s="712">
        <v>0</v>
      </c>
    </row>
    <row r="553" spans="1:17" ht="14.4" customHeight="1" x14ac:dyDescent="0.3">
      <c r="A553" s="695" t="s">
        <v>544</v>
      </c>
      <c r="B553" s="696" t="s">
        <v>4268</v>
      </c>
      <c r="C553" s="696" t="s">
        <v>3896</v>
      </c>
      <c r="D553" s="696" t="s">
        <v>4544</v>
      </c>
      <c r="E553" s="696" t="s">
        <v>4545</v>
      </c>
      <c r="F553" s="711">
        <v>52</v>
      </c>
      <c r="G553" s="711">
        <v>0</v>
      </c>
      <c r="H553" s="711"/>
      <c r="I553" s="711">
        <v>0</v>
      </c>
      <c r="J553" s="711">
        <v>52</v>
      </c>
      <c r="K553" s="711">
        <v>0</v>
      </c>
      <c r="L553" s="711"/>
      <c r="M553" s="711">
        <v>0</v>
      </c>
      <c r="N553" s="711">
        <v>33</v>
      </c>
      <c r="O553" s="711">
        <v>0</v>
      </c>
      <c r="P553" s="701"/>
      <c r="Q553" s="712">
        <v>0</v>
      </c>
    </row>
    <row r="554" spans="1:17" ht="14.4" customHeight="1" x14ac:dyDescent="0.3">
      <c r="A554" s="695" t="s">
        <v>544</v>
      </c>
      <c r="B554" s="696" t="s">
        <v>4268</v>
      </c>
      <c r="C554" s="696" t="s">
        <v>3896</v>
      </c>
      <c r="D554" s="696" t="s">
        <v>4546</v>
      </c>
      <c r="E554" s="696" t="s">
        <v>4547</v>
      </c>
      <c r="F554" s="711">
        <v>1</v>
      </c>
      <c r="G554" s="711">
        <v>0</v>
      </c>
      <c r="H554" s="711"/>
      <c r="I554" s="711">
        <v>0</v>
      </c>
      <c r="J554" s="711">
        <v>1</v>
      </c>
      <c r="K554" s="711">
        <v>0</v>
      </c>
      <c r="L554" s="711"/>
      <c r="M554" s="711">
        <v>0</v>
      </c>
      <c r="N554" s="711">
        <v>5</v>
      </c>
      <c r="O554" s="711">
        <v>0</v>
      </c>
      <c r="P554" s="701"/>
      <c r="Q554" s="712">
        <v>0</v>
      </c>
    </row>
    <row r="555" spans="1:17" ht="14.4" customHeight="1" x14ac:dyDescent="0.3">
      <c r="A555" s="695" t="s">
        <v>544</v>
      </c>
      <c r="B555" s="696" t="s">
        <v>4268</v>
      </c>
      <c r="C555" s="696" t="s">
        <v>3896</v>
      </c>
      <c r="D555" s="696" t="s">
        <v>4548</v>
      </c>
      <c r="E555" s="696" t="s">
        <v>4549</v>
      </c>
      <c r="F555" s="711">
        <v>393</v>
      </c>
      <c r="G555" s="711">
        <v>0</v>
      </c>
      <c r="H555" s="711"/>
      <c r="I555" s="711">
        <v>0</v>
      </c>
      <c r="J555" s="711">
        <v>470</v>
      </c>
      <c r="K555" s="711">
        <v>0</v>
      </c>
      <c r="L555" s="711"/>
      <c r="M555" s="711">
        <v>0</v>
      </c>
      <c r="N555" s="711"/>
      <c r="O555" s="711"/>
      <c r="P555" s="701"/>
      <c r="Q555" s="712"/>
    </row>
    <row r="556" spans="1:17" ht="14.4" customHeight="1" x14ac:dyDescent="0.3">
      <c r="A556" s="695" t="s">
        <v>544</v>
      </c>
      <c r="B556" s="696" t="s">
        <v>4268</v>
      </c>
      <c r="C556" s="696" t="s">
        <v>3896</v>
      </c>
      <c r="D556" s="696" t="s">
        <v>4550</v>
      </c>
      <c r="E556" s="696" t="s">
        <v>4545</v>
      </c>
      <c r="F556" s="711">
        <v>36</v>
      </c>
      <c r="G556" s="711">
        <v>0</v>
      </c>
      <c r="H556" s="711"/>
      <c r="I556" s="711">
        <v>0</v>
      </c>
      <c r="J556" s="711">
        <v>31</v>
      </c>
      <c r="K556" s="711">
        <v>0</v>
      </c>
      <c r="L556" s="711"/>
      <c r="M556" s="711">
        <v>0</v>
      </c>
      <c r="N556" s="711">
        <v>30</v>
      </c>
      <c r="O556" s="711">
        <v>0</v>
      </c>
      <c r="P556" s="701"/>
      <c r="Q556" s="712">
        <v>0</v>
      </c>
    </row>
    <row r="557" spans="1:17" ht="14.4" customHeight="1" x14ac:dyDescent="0.3">
      <c r="A557" s="695" t="s">
        <v>544</v>
      </c>
      <c r="B557" s="696" t="s">
        <v>4268</v>
      </c>
      <c r="C557" s="696" t="s">
        <v>3896</v>
      </c>
      <c r="D557" s="696" t="s">
        <v>4551</v>
      </c>
      <c r="E557" s="696" t="s">
        <v>4552</v>
      </c>
      <c r="F557" s="711">
        <v>1</v>
      </c>
      <c r="G557" s="711">
        <v>0</v>
      </c>
      <c r="H557" s="711"/>
      <c r="I557" s="711">
        <v>0</v>
      </c>
      <c r="J557" s="711"/>
      <c r="K557" s="711"/>
      <c r="L557" s="711"/>
      <c r="M557" s="711"/>
      <c r="N557" s="711"/>
      <c r="O557" s="711"/>
      <c r="P557" s="701"/>
      <c r="Q557" s="712"/>
    </row>
    <row r="558" spans="1:17" ht="14.4" customHeight="1" x14ac:dyDescent="0.3">
      <c r="A558" s="695" t="s">
        <v>544</v>
      </c>
      <c r="B558" s="696" t="s">
        <v>4268</v>
      </c>
      <c r="C558" s="696" t="s">
        <v>3896</v>
      </c>
      <c r="D558" s="696" t="s">
        <v>4553</v>
      </c>
      <c r="E558" s="696" t="s">
        <v>4554</v>
      </c>
      <c r="F558" s="711">
        <v>204</v>
      </c>
      <c r="G558" s="711">
        <v>4887480</v>
      </c>
      <c r="H558" s="711">
        <v>1</v>
      </c>
      <c r="I558" s="711">
        <v>23958.235294117647</v>
      </c>
      <c r="J558" s="711">
        <v>287</v>
      </c>
      <c r="K558" s="711">
        <v>6878118</v>
      </c>
      <c r="L558" s="711">
        <v>1.4072933290775616</v>
      </c>
      <c r="M558" s="711">
        <v>23965.56794425087</v>
      </c>
      <c r="N558" s="711">
        <v>218</v>
      </c>
      <c r="O558" s="711">
        <v>5224588</v>
      </c>
      <c r="P558" s="701">
        <v>1.068973786081989</v>
      </c>
      <c r="Q558" s="712">
        <v>23966</v>
      </c>
    </row>
    <row r="559" spans="1:17" ht="14.4" customHeight="1" x14ac:dyDescent="0.3">
      <c r="A559" s="695" t="s">
        <v>544</v>
      </c>
      <c r="B559" s="696" t="s">
        <v>4268</v>
      </c>
      <c r="C559" s="696" t="s">
        <v>3896</v>
      </c>
      <c r="D559" s="696" t="s">
        <v>4555</v>
      </c>
      <c r="E559" s="696" t="s">
        <v>4556</v>
      </c>
      <c r="F559" s="711">
        <v>1</v>
      </c>
      <c r="G559" s="711">
        <v>6666</v>
      </c>
      <c r="H559" s="711">
        <v>1</v>
      </c>
      <c r="I559" s="711">
        <v>6666</v>
      </c>
      <c r="J559" s="711">
        <v>11</v>
      </c>
      <c r="K559" s="711">
        <v>73418</v>
      </c>
      <c r="L559" s="711">
        <v>11.013801380138014</v>
      </c>
      <c r="M559" s="711">
        <v>6674.363636363636</v>
      </c>
      <c r="N559" s="711">
        <v>3</v>
      </c>
      <c r="O559" s="711">
        <v>20028</v>
      </c>
      <c r="P559" s="701">
        <v>3.0045004500450045</v>
      </c>
      <c r="Q559" s="712">
        <v>6676</v>
      </c>
    </row>
    <row r="560" spans="1:17" ht="14.4" customHeight="1" x14ac:dyDescent="0.3">
      <c r="A560" s="695" t="s">
        <v>544</v>
      </c>
      <c r="B560" s="696" t="s">
        <v>4268</v>
      </c>
      <c r="C560" s="696" t="s">
        <v>3896</v>
      </c>
      <c r="D560" s="696" t="s">
        <v>4557</v>
      </c>
      <c r="E560" s="696" t="s">
        <v>4545</v>
      </c>
      <c r="F560" s="711">
        <v>14</v>
      </c>
      <c r="G560" s="711">
        <v>0</v>
      </c>
      <c r="H560" s="711"/>
      <c r="I560" s="711">
        <v>0</v>
      </c>
      <c r="J560" s="711">
        <v>19</v>
      </c>
      <c r="K560" s="711">
        <v>0</v>
      </c>
      <c r="L560" s="711"/>
      <c r="M560" s="711">
        <v>0</v>
      </c>
      <c r="N560" s="711">
        <v>18</v>
      </c>
      <c r="O560" s="711">
        <v>0</v>
      </c>
      <c r="P560" s="701"/>
      <c r="Q560" s="712">
        <v>0</v>
      </c>
    </row>
    <row r="561" spans="1:17" ht="14.4" customHeight="1" x14ac:dyDescent="0.3">
      <c r="A561" s="695" t="s">
        <v>544</v>
      </c>
      <c r="B561" s="696" t="s">
        <v>4268</v>
      </c>
      <c r="C561" s="696" t="s">
        <v>3896</v>
      </c>
      <c r="D561" s="696" t="s">
        <v>4558</v>
      </c>
      <c r="E561" s="696" t="s">
        <v>4559</v>
      </c>
      <c r="F561" s="711">
        <v>386</v>
      </c>
      <c r="G561" s="711">
        <v>10791864</v>
      </c>
      <c r="H561" s="711">
        <v>1</v>
      </c>
      <c r="I561" s="711">
        <v>27958.19689119171</v>
      </c>
      <c r="J561" s="711">
        <v>420</v>
      </c>
      <c r="K561" s="711">
        <v>11745538</v>
      </c>
      <c r="L561" s="711">
        <v>1.0883697200038844</v>
      </c>
      <c r="M561" s="711">
        <v>27965.566666666666</v>
      </c>
      <c r="N561" s="711">
        <v>400</v>
      </c>
      <c r="O561" s="711">
        <v>11186400</v>
      </c>
      <c r="P561" s="701">
        <v>1.0365586519622561</v>
      </c>
      <c r="Q561" s="712">
        <v>27966</v>
      </c>
    </row>
    <row r="562" spans="1:17" ht="14.4" customHeight="1" x14ac:dyDescent="0.3">
      <c r="A562" s="695" t="s">
        <v>544</v>
      </c>
      <c r="B562" s="696" t="s">
        <v>4268</v>
      </c>
      <c r="C562" s="696" t="s">
        <v>3896</v>
      </c>
      <c r="D562" s="696" t="s">
        <v>4560</v>
      </c>
      <c r="E562" s="696" t="s">
        <v>4561</v>
      </c>
      <c r="F562" s="711">
        <v>28</v>
      </c>
      <c r="G562" s="711">
        <v>26012</v>
      </c>
      <c r="H562" s="711">
        <v>1</v>
      </c>
      <c r="I562" s="711">
        <v>929</v>
      </c>
      <c r="J562" s="711">
        <v>13</v>
      </c>
      <c r="K562" s="711">
        <v>14430</v>
      </c>
      <c r="L562" s="711">
        <v>0.55474396432415807</v>
      </c>
      <c r="M562" s="711">
        <v>1110</v>
      </c>
      <c r="N562" s="711">
        <v>46</v>
      </c>
      <c r="O562" s="711">
        <v>51088</v>
      </c>
      <c r="P562" s="701">
        <v>1.964016607719514</v>
      </c>
      <c r="Q562" s="712">
        <v>1110.608695652174</v>
      </c>
    </row>
    <row r="563" spans="1:17" ht="14.4" customHeight="1" x14ac:dyDescent="0.3">
      <c r="A563" s="695" t="s">
        <v>544</v>
      </c>
      <c r="B563" s="696" t="s">
        <v>4268</v>
      </c>
      <c r="C563" s="696" t="s">
        <v>3896</v>
      </c>
      <c r="D563" s="696" t="s">
        <v>4562</v>
      </c>
      <c r="E563" s="696" t="s">
        <v>4563</v>
      </c>
      <c r="F563" s="711">
        <v>9</v>
      </c>
      <c r="G563" s="711">
        <v>0</v>
      </c>
      <c r="H563" s="711"/>
      <c r="I563" s="711">
        <v>0</v>
      </c>
      <c r="J563" s="711">
        <v>8</v>
      </c>
      <c r="K563" s="711">
        <v>0</v>
      </c>
      <c r="L563" s="711"/>
      <c r="M563" s="711">
        <v>0</v>
      </c>
      <c r="N563" s="711">
        <v>10</v>
      </c>
      <c r="O563" s="711">
        <v>0</v>
      </c>
      <c r="P563" s="701"/>
      <c r="Q563" s="712">
        <v>0</v>
      </c>
    </row>
    <row r="564" spans="1:17" ht="14.4" customHeight="1" x14ac:dyDescent="0.3">
      <c r="A564" s="695" t="s">
        <v>544</v>
      </c>
      <c r="B564" s="696" t="s">
        <v>4268</v>
      </c>
      <c r="C564" s="696" t="s">
        <v>3896</v>
      </c>
      <c r="D564" s="696" t="s">
        <v>4564</v>
      </c>
      <c r="E564" s="696" t="s">
        <v>4565</v>
      </c>
      <c r="F564" s="711">
        <v>109</v>
      </c>
      <c r="G564" s="711">
        <v>37271</v>
      </c>
      <c r="H564" s="711">
        <v>1</v>
      </c>
      <c r="I564" s="711">
        <v>341.93577981651379</v>
      </c>
      <c r="J564" s="711">
        <v>126</v>
      </c>
      <c r="K564" s="711">
        <v>43332</v>
      </c>
      <c r="L564" s="711">
        <v>1.1626197311582731</v>
      </c>
      <c r="M564" s="711">
        <v>343.90476190476193</v>
      </c>
      <c r="N564" s="711">
        <v>97</v>
      </c>
      <c r="O564" s="711">
        <v>33460</v>
      </c>
      <c r="P564" s="701">
        <v>0.89774892007190576</v>
      </c>
      <c r="Q564" s="712">
        <v>344.94845360824741</v>
      </c>
    </row>
    <row r="565" spans="1:17" ht="14.4" customHeight="1" x14ac:dyDescent="0.3">
      <c r="A565" s="695" t="s">
        <v>544</v>
      </c>
      <c r="B565" s="696" t="s">
        <v>4268</v>
      </c>
      <c r="C565" s="696" t="s">
        <v>3896</v>
      </c>
      <c r="D565" s="696" t="s">
        <v>4027</v>
      </c>
      <c r="E565" s="696" t="s">
        <v>4023</v>
      </c>
      <c r="F565" s="711">
        <v>3</v>
      </c>
      <c r="G565" s="711">
        <v>1812</v>
      </c>
      <c r="H565" s="711">
        <v>1</v>
      </c>
      <c r="I565" s="711">
        <v>604</v>
      </c>
      <c r="J565" s="711">
        <v>9</v>
      </c>
      <c r="K565" s="711">
        <v>5454</v>
      </c>
      <c r="L565" s="711">
        <v>3.0099337748344372</v>
      </c>
      <c r="M565" s="711">
        <v>606</v>
      </c>
      <c r="N565" s="711">
        <v>6</v>
      </c>
      <c r="O565" s="711">
        <v>3644</v>
      </c>
      <c r="P565" s="701">
        <v>2.0110375275938188</v>
      </c>
      <c r="Q565" s="712">
        <v>607.33333333333337</v>
      </c>
    </row>
    <row r="566" spans="1:17" ht="14.4" customHeight="1" x14ac:dyDescent="0.3">
      <c r="A566" s="695" t="s">
        <v>544</v>
      </c>
      <c r="B566" s="696" t="s">
        <v>4268</v>
      </c>
      <c r="C566" s="696" t="s">
        <v>3896</v>
      </c>
      <c r="D566" s="696" t="s">
        <v>4566</v>
      </c>
      <c r="E566" s="696" t="s">
        <v>4545</v>
      </c>
      <c r="F566" s="711">
        <v>2</v>
      </c>
      <c r="G566" s="711">
        <v>0</v>
      </c>
      <c r="H566" s="711"/>
      <c r="I566" s="711">
        <v>0</v>
      </c>
      <c r="J566" s="711">
        <v>3</v>
      </c>
      <c r="K566" s="711">
        <v>0</v>
      </c>
      <c r="L566" s="711"/>
      <c r="M566" s="711">
        <v>0</v>
      </c>
      <c r="N566" s="711">
        <v>2</v>
      </c>
      <c r="O566" s="711">
        <v>0</v>
      </c>
      <c r="P566" s="701"/>
      <c r="Q566" s="712">
        <v>0</v>
      </c>
    </row>
    <row r="567" spans="1:17" ht="14.4" customHeight="1" x14ac:dyDescent="0.3">
      <c r="A567" s="695" t="s">
        <v>544</v>
      </c>
      <c r="B567" s="696" t="s">
        <v>4567</v>
      </c>
      <c r="C567" s="696" t="s">
        <v>3896</v>
      </c>
      <c r="D567" s="696" t="s">
        <v>3937</v>
      </c>
      <c r="E567" s="696" t="s">
        <v>3938</v>
      </c>
      <c r="F567" s="711"/>
      <c r="G567" s="711"/>
      <c r="H567" s="711"/>
      <c r="I567" s="711"/>
      <c r="J567" s="711">
        <v>1</v>
      </c>
      <c r="K567" s="711">
        <v>742</v>
      </c>
      <c r="L567" s="711"/>
      <c r="M567" s="711">
        <v>742</v>
      </c>
      <c r="N567" s="711"/>
      <c r="O567" s="711"/>
      <c r="P567" s="701"/>
      <c r="Q567" s="712"/>
    </row>
    <row r="568" spans="1:17" ht="14.4" customHeight="1" x14ac:dyDescent="0.3">
      <c r="A568" s="695" t="s">
        <v>4568</v>
      </c>
      <c r="B568" s="696" t="s">
        <v>3864</v>
      </c>
      <c r="C568" s="696" t="s">
        <v>3885</v>
      </c>
      <c r="D568" s="696" t="s">
        <v>4010</v>
      </c>
      <c r="E568" s="696" t="s">
        <v>4011</v>
      </c>
      <c r="F568" s="711"/>
      <c r="G568" s="711"/>
      <c r="H568" s="711"/>
      <c r="I568" s="711"/>
      <c r="J568" s="711">
        <v>24</v>
      </c>
      <c r="K568" s="711">
        <v>21714</v>
      </c>
      <c r="L568" s="711"/>
      <c r="M568" s="711">
        <v>904.75</v>
      </c>
      <c r="N568" s="711">
        <v>121</v>
      </c>
      <c r="O568" s="711">
        <v>109474.75</v>
      </c>
      <c r="P568" s="701"/>
      <c r="Q568" s="712">
        <v>904.75</v>
      </c>
    </row>
    <row r="569" spans="1:17" ht="14.4" customHeight="1" x14ac:dyDescent="0.3">
      <c r="A569" s="695" t="s">
        <v>4568</v>
      </c>
      <c r="B569" s="696" t="s">
        <v>3864</v>
      </c>
      <c r="C569" s="696" t="s">
        <v>3896</v>
      </c>
      <c r="D569" s="696" t="s">
        <v>4012</v>
      </c>
      <c r="E569" s="696" t="s">
        <v>4013</v>
      </c>
      <c r="F569" s="711">
        <v>5</v>
      </c>
      <c r="G569" s="711">
        <v>925</v>
      </c>
      <c r="H569" s="711">
        <v>1</v>
      </c>
      <c r="I569" s="711">
        <v>185</v>
      </c>
      <c r="J569" s="711">
        <v>1</v>
      </c>
      <c r="K569" s="711">
        <v>185</v>
      </c>
      <c r="L569" s="711">
        <v>0.2</v>
      </c>
      <c r="M569" s="711">
        <v>185</v>
      </c>
      <c r="N569" s="711"/>
      <c r="O569" s="711"/>
      <c r="P569" s="701"/>
      <c r="Q569" s="712"/>
    </row>
    <row r="570" spans="1:17" ht="14.4" customHeight="1" x14ac:dyDescent="0.3">
      <c r="A570" s="695" t="s">
        <v>4568</v>
      </c>
      <c r="B570" s="696" t="s">
        <v>3864</v>
      </c>
      <c r="C570" s="696" t="s">
        <v>3896</v>
      </c>
      <c r="D570" s="696" t="s">
        <v>3907</v>
      </c>
      <c r="E570" s="696" t="s">
        <v>3860</v>
      </c>
      <c r="F570" s="711">
        <v>29</v>
      </c>
      <c r="G570" s="711">
        <v>4524</v>
      </c>
      <c r="H570" s="711">
        <v>1</v>
      </c>
      <c r="I570" s="711">
        <v>156</v>
      </c>
      <c r="J570" s="711"/>
      <c r="K570" s="711"/>
      <c r="L570" s="711"/>
      <c r="M570" s="711"/>
      <c r="N570" s="711"/>
      <c r="O570" s="711"/>
      <c r="P570" s="701"/>
      <c r="Q570" s="712"/>
    </row>
    <row r="571" spans="1:17" ht="14.4" customHeight="1" x14ac:dyDescent="0.3">
      <c r="A571" s="695" t="s">
        <v>4568</v>
      </c>
      <c r="B571" s="696" t="s">
        <v>3864</v>
      </c>
      <c r="C571" s="696" t="s">
        <v>3896</v>
      </c>
      <c r="D571" s="696" t="s">
        <v>3908</v>
      </c>
      <c r="E571" s="696" t="s">
        <v>3860</v>
      </c>
      <c r="F571" s="711">
        <v>46</v>
      </c>
      <c r="G571" s="711">
        <v>3588</v>
      </c>
      <c r="H571" s="711">
        <v>1</v>
      </c>
      <c r="I571" s="711">
        <v>78</v>
      </c>
      <c r="J571" s="711"/>
      <c r="K571" s="711"/>
      <c r="L571" s="711"/>
      <c r="M571" s="711"/>
      <c r="N571" s="711"/>
      <c r="O571" s="711"/>
      <c r="P571" s="701"/>
      <c r="Q571" s="712"/>
    </row>
    <row r="572" spans="1:17" ht="14.4" customHeight="1" x14ac:dyDescent="0.3">
      <c r="A572" s="695" t="s">
        <v>4568</v>
      </c>
      <c r="B572" s="696" t="s">
        <v>3864</v>
      </c>
      <c r="C572" s="696" t="s">
        <v>3896</v>
      </c>
      <c r="D572" s="696" t="s">
        <v>3909</v>
      </c>
      <c r="E572" s="696" t="s">
        <v>3910</v>
      </c>
      <c r="F572" s="711">
        <v>999</v>
      </c>
      <c r="G572" s="711">
        <v>230769</v>
      </c>
      <c r="H572" s="711">
        <v>1</v>
      </c>
      <c r="I572" s="711">
        <v>231</v>
      </c>
      <c r="J572" s="711">
        <v>853</v>
      </c>
      <c r="K572" s="711">
        <v>197896</v>
      </c>
      <c r="L572" s="711">
        <v>0.85755019088352424</v>
      </c>
      <c r="M572" s="711">
        <v>232</v>
      </c>
      <c r="N572" s="711">
        <v>1097</v>
      </c>
      <c r="O572" s="711">
        <v>255116</v>
      </c>
      <c r="P572" s="701">
        <v>1.1055037721704388</v>
      </c>
      <c r="Q572" s="712">
        <v>232.55788514129443</v>
      </c>
    </row>
    <row r="573" spans="1:17" ht="14.4" customHeight="1" x14ac:dyDescent="0.3">
      <c r="A573" s="695" t="s">
        <v>4568</v>
      </c>
      <c r="B573" s="696" t="s">
        <v>3864</v>
      </c>
      <c r="C573" s="696" t="s">
        <v>3896</v>
      </c>
      <c r="D573" s="696" t="s">
        <v>3911</v>
      </c>
      <c r="E573" s="696" t="s">
        <v>3912</v>
      </c>
      <c r="F573" s="711">
        <v>437</v>
      </c>
      <c r="G573" s="711">
        <v>50692</v>
      </c>
      <c r="H573" s="711">
        <v>1</v>
      </c>
      <c r="I573" s="711">
        <v>116</v>
      </c>
      <c r="J573" s="711">
        <v>596</v>
      </c>
      <c r="K573" s="711">
        <v>69136</v>
      </c>
      <c r="L573" s="711">
        <v>1.3638443935926774</v>
      </c>
      <c r="M573" s="711">
        <v>116</v>
      </c>
      <c r="N573" s="711">
        <v>593</v>
      </c>
      <c r="O573" s="711">
        <v>69098</v>
      </c>
      <c r="P573" s="701">
        <v>1.363094768405271</v>
      </c>
      <c r="Q573" s="712">
        <v>116.52276559865092</v>
      </c>
    </row>
    <row r="574" spans="1:17" ht="14.4" customHeight="1" x14ac:dyDescent="0.3">
      <c r="A574" s="695" t="s">
        <v>4568</v>
      </c>
      <c r="B574" s="696" t="s">
        <v>3864</v>
      </c>
      <c r="C574" s="696" t="s">
        <v>3896</v>
      </c>
      <c r="D574" s="696" t="s">
        <v>3913</v>
      </c>
      <c r="E574" s="696" t="s">
        <v>3914</v>
      </c>
      <c r="F574" s="711">
        <v>2</v>
      </c>
      <c r="G574" s="711">
        <v>638</v>
      </c>
      <c r="H574" s="711">
        <v>1</v>
      </c>
      <c r="I574" s="711">
        <v>319</v>
      </c>
      <c r="J574" s="711">
        <v>1</v>
      </c>
      <c r="K574" s="711">
        <v>320</v>
      </c>
      <c r="L574" s="711">
        <v>0.50156739811912221</v>
      </c>
      <c r="M574" s="711">
        <v>320</v>
      </c>
      <c r="N574" s="711"/>
      <c r="O574" s="711"/>
      <c r="P574" s="701"/>
      <c r="Q574" s="712"/>
    </row>
    <row r="575" spans="1:17" ht="14.4" customHeight="1" x14ac:dyDescent="0.3">
      <c r="A575" s="695" t="s">
        <v>4568</v>
      </c>
      <c r="B575" s="696" t="s">
        <v>3864</v>
      </c>
      <c r="C575" s="696" t="s">
        <v>3896</v>
      </c>
      <c r="D575" s="696" t="s">
        <v>3915</v>
      </c>
      <c r="E575" s="696" t="s">
        <v>3916</v>
      </c>
      <c r="F575" s="711">
        <v>130</v>
      </c>
      <c r="G575" s="711">
        <v>62790</v>
      </c>
      <c r="H575" s="711">
        <v>1</v>
      </c>
      <c r="I575" s="711">
        <v>483</v>
      </c>
      <c r="J575" s="711">
        <v>62</v>
      </c>
      <c r="K575" s="711">
        <v>30008</v>
      </c>
      <c r="L575" s="711">
        <v>0.47791049530179963</v>
      </c>
      <c r="M575" s="711">
        <v>484</v>
      </c>
      <c r="N575" s="711">
        <v>42</v>
      </c>
      <c r="O575" s="711">
        <v>20352</v>
      </c>
      <c r="P575" s="701">
        <v>0.32412804586717631</v>
      </c>
      <c r="Q575" s="712">
        <v>484.57142857142856</v>
      </c>
    </row>
    <row r="576" spans="1:17" ht="14.4" customHeight="1" x14ac:dyDescent="0.3">
      <c r="A576" s="695" t="s">
        <v>4568</v>
      </c>
      <c r="B576" s="696" t="s">
        <v>3864</v>
      </c>
      <c r="C576" s="696" t="s">
        <v>3896</v>
      </c>
      <c r="D576" s="696" t="s">
        <v>3917</v>
      </c>
      <c r="E576" s="696" t="s">
        <v>3918</v>
      </c>
      <c r="F576" s="711">
        <v>21</v>
      </c>
      <c r="G576" s="711">
        <v>14196</v>
      </c>
      <c r="H576" s="711">
        <v>1</v>
      </c>
      <c r="I576" s="711">
        <v>676</v>
      </c>
      <c r="J576" s="711">
        <v>20</v>
      </c>
      <c r="K576" s="711">
        <v>13540</v>
      </c>
      <c r="L576" s="711">
        <v>0.9537897999436461</v>
      </c>
      <c r="M576" s="711">
        <v>677</v>
      </c>
      <c r="N576" s="711">
        <v>7</v>
      </c>
      <c r="O576" s="711">
        <v>4745</v>
      </c>
      <c r="P576" s="701">
        <v>0.33424908424908423</v>
      </c>
      <c r="Q576" s="712">
        <v>677.85714285714289</v>
      </c>
    </row>
    <row r="577" spans="1:17" ht="14.4" customHeight="1" x14ac:dyDescent="0.3">
      <c r="A577" s="695" t="s">
        <v>4568</v>
      </c>
      <c r="B577" s="696" t="s">
        <v>3864</v>
      </c>
      <c r="C577" s="696" t="s">
        <v>3896</v>
      </c>
      <c r="D577" s="696" t="s">
        <v>4569</v>
      </c>
      <c r="E577" s="696" t="s">
        <v>3971</v>
      </c>
      <c r="F577" s="711">
        <v>5</v>
      </c>
      <c r="G577" s="711">
        <v>3905</v>
      </c>
      <c r="H577" s="711">
        <v>1</v>
      </c>
      <c r="I577" s="711">
        <v>781</v>
      </c>
      <c r="J577" s="711"/>
      <c r="K577" s="711"/>
      <c r="L577" s="711"/>
      <c r="M577" s="711"/>
      <c r="N577" s="711"/>
      <c r="O577" s="711"/>
      <c r="P577" s="701"/>
      <c r="Q577" s="712"/>
    </row>
    <row r="578" spans="1:17" ht="14.4" customHeight="1" x14ac:dyDescent="0.3">
      <c r="A578" s="695" t="s">
        <v>4568</v>
      </c>
      <c r="B578" s="696" t="s">
        <v>3864</v>
      </c>
      <c r="C578" s="696" t="s">
        <v>3896</v>
      </c>
      <c r="D578" s="696" t="s">
        <v>3919</v>
      </c>
      <c r="E578" s="696" t="s">
        <v>3920</v>
      </c>
      <c r="F578" s="711">
        <v>90</v>
      </c>
      <c r="G578" s="711">
        <v>67320</v>
      </c>
      <c r="H578" s="711">
        <v>1</v>
      </c>
      <c r="I578" s="711">
        <v>748</v>
      </c>
      <c r="J578" s="711">
        <v>78</v>
      </c>
      <c r="K578" s="711">
        <v>58422</v>
      </c>
      <c r="L578" s="711">
        <v>0.86782531194295898</v>
      </c>
      <c r="M578" s="711">
        <v>749</v>
      </c>
      <c r="N578" s="711">
        <v>140</v>
      </c>
      <c r="O578" s="711">
        <v>104968</v>
      </c>
      <c r="P578" s="701">
        <v>1.5592394533571003</v>
      </c>
      <c r="Q578" s="712">
        <v>749.7714285714286</v>
      </c>
    </row>
    <row r="579" spans="1:17" ht="14.4" customHeight="1" x14ac:dyDescent="0.3">
      <c r="A579" s="695" t="s">
        <v>4568</v>
      </c>
      <c r="B579" s="696" t="s">
        <v>3864</v>
      </c>
      <c r="C579" s="696" t="s">
        <v>3896</v>
      </c>
      <c r="D579" s="696" t="s">
        <v>3921</v>
      </c>
      <c r="E579" s="696" t="s">
        <v>3916</v>
      </c>
      <c r="F579" s="711">
        <v>304</v>
      </c>
      <c r="G579" s="711">
        <v>167200</v>
      </c>
      <c r="H579" s="711">
        <v>1</v>
      </c>
      <c r="I579" s="711">
        <v>550</v>
      </c>
      <c r="J579" s="711">
        <v>263</v>
      </c>
      <c r="K579" s="711">
        <v>145439</v>
      </c>
      <c r="L579" s="711">
        <v>0.86985047846889951</v>
      </c>
      <c r="M579" s="711">
        <v>553</v>
      </c>
      <c r="N579" s="711">
        <v>216</v>
      </c>
      <c r="O579" s="711">
        <v>119684</v>
      </c>
      <c r="P579" s="701">
        <v>0.71581339712918657</v>
      </c>
      <c r="Q579" s="712">
        <v>554.09259259259261</v>
      </c>
    </row>
    <row r="580" spans="1:17" ht="14.4" customHeight="1" x14ac:dyDescent="0.3">
      <c r="A580" s="695" t="s">
        <v>4568</v>
      </c>
      <c r="B580" s="696" t="s">
        <v>3864</v>
      </c>
      <c r="C580" s="696" t="s">
        <v>3896</v>
      </c>
      <c r="D580" s="696" t="s">
        <v>3922</v>
      </c>
      <c r="E580" s="696" t="s">
        <v>3918</v>
      </c>
      <c r="F580" s="711">
        <v>32</v>
      </c>
      <c r="G580" s="711">
        <v>23776</v>
      </c>
      <c r="H580" s="711">
        <v>1</v>
      </c>
      <c r="I580" s="711">
        <v>743</v>
      </c>
      <c r="J580" s="711">
        <v>27</v>
      </c>
      <c r="K580" s="711">
        <v>20142</v>
      </c>
      <c r="L580" s="711">
        <v>0.84715679676985201</v>
      </c>
      <c r="M580" s="711">
        <v>746</v>
      </c>
      <c r="N580" s="711">
        <v>32</v>
      </c>
      <c r="O580" s="711">
        <v>23904</v>
      </c>
      <c r="P580" s="701">
        <v>1.0053835800807538</v>
      </c>
      <c r="Q580" s="712">
        <v>747</v>
      </c>
    </row>
    <row r="581" spans="1:17" ht="14.4" customHeight="1" x14ac:dyDescent="0.3">
      <c r="A581" s="695" t="s">
        <v>4568</v>
      </c>
      <c r="B581" s="696" t="s">
        <v>3864</v>
      </c>
      <c r="C581" s="696" t="s">
        <v>3896</v>
      </c>
      <c r="D581" s="696" t="s">
        <v>4014</v>
      </c>
      <c r="E581" s="696" t="s">
        <v>4015</v>
      </c>
      <c r="F581" s="711">
        <v>830</v>
      </c>
      <c r="G581" s="711">
        <v>664000</v>
      </c>
      <c r="H581" s="711">
        <v>1</v>
      </c>
      <c r="I581" s="711">
        <v>800</v>
      </c>
      <c r="J581" s="711">
        <v>684</v>
      </c>
      <c r="K581" s="711">
        <v>549252</v>
      </c>
      <c r="L581" s="711">
        <v>0.8271867469879518</v>
      </c>
      <c r="M581" s="711">
        <v>803</v>
      </c>
      <c r="N581" s="711">
        <v>880</v>
      </c>
      <c r="O581" s="711">
        <v>707360</v>
      </c>
      <c r="P581" s="701">
        <v>1.0653012048192771</v>
      </c>
      <c r="Q581" s="712">
        <v>803.81818181818187</v>
      </c>
    </row>
    <row r="582" spans="1:17" ht="14.4" customHeight="1" x14ac:dyDescent="0.3">
      <c r="A582" s="695" t="s">
        <v>4568</v>
      </c>
      <c r="B582" s="696" t="s">
        <v>3864</v>
      </c>
      <c r="C582" s="696" t="s">
        <v>3896</v>
      </c>
      <c r="D582" s="696" t="s">
        <v>3923</v>
      </c>
      <c r="E582" s="696" t="s">
        <v>3924</v>
      </c>
      <c r="F582" s="711">
        <v>2</v>
      </c>
      <c r="G582" s="711">
        <v>870</v>
      </c>
      <c r="H582" s="711">
        <v>1</v>
      </c>
      <c r="I582" s="711">
        <v>435</v>
      </c>
      <c r="J582" s="711">
        <v>6</v>
      </c>
      <c r="K582" s="711">
        <v>2634</v>
      </c>
      <c r="L582" s="711">
        <v>3.0275862068965518</v>
      </c>
      <c r="M582" s="711">
        <v>439</v>
      </c>
      <c r="N582" s="711">
        <v>1</v>
      </c>
      <c r="O582" s="711">
        <v>446</v>
      </c>
      <c r="P582" s="701">
        <v>0.51264367816091949</v>
      </c>
      <c r="Q582" s="712">
        <v>446</v>
      </c>
    </row>
    <row r="583" spans="1:17" ht="14.4" customHeight="1" x14ac:dyDescent="0.3">
      <c r="A583" s="695" t="s">
        <v>4568</v>
      </c>
      <c r="B583" s="696" t="s">
        <v>3864</v>
      </c>
      <c r="C583" s="696" t="s">
        <v>3896</v>
      </c>
      <c r="D583" s="696" t="s">
        <v>3925</v>
      </c>
      <c r="E583" s="696" t="s">
        <v>3926</v>
      </c>
      <c r="F583" s="711"/>
      <c r="G583" s="711"/>
      <c r="H583" s="711"/>
      <c r="I583" s="711"/>
      <c r="J583" s="711">
        <v>3</v>
      </c>
      <c r="K583" s="711">
        <v>1293</v>
      </c>
      <c r="L583" s="711"/>
      <c r="M583" s="711">
        <v>431</v>
      </c>
      <c r="N583" s="711"/>
      <c r="O583" s="711"/>
      <c r="P583" s="701"/>
      <c r="Q583" s="712"/>
    </row>
    <row r="584" spans="1:17" ht="14.4" customHeight="1" x14ac:dyDescent="0.3">
      <c r="A584" s="695" t="s">
        <v>4568</v>
      </c>
      <c r="B584" s="696" t="s">
        <v>3864</v>
      </c>
      <c r="C584" s="696" t="s">
        <v>3896</v>
      </c>
      <c r="D584" s="696" t="s">
        <v>4035</v>
      </c>
      <c r="E584" s="696" t="s">
        <v>3963</v>
      </c>
      <c r="F584" s="711">
        <v>80</v>
      </c>
      <c r="G584" s="711">
        <v>56080</v>
      </c>
      <c r="H584" s="711">
        <v>1</v>
      </c>
      <c r="I584" s="711">
        <v>701</v>
      </c>
      <c r="J584" s="711">
        <v>97</v>
      </c>
      <c r="K584" s="711">
        <v>68385</v>
      </c>
      <c r="L584" s="711">
        <v>1.2194186875891584</v>
      </c>
      <c r="M584" s="711">
        <v>705</v>
      </c>
      <c r="N584" s="711">
        <v>85</v>
      </c>
      <c r="O584" s="711">
        <v>60156</v>
      </c>
      <c r="P584" s="701">
        <v>1.072681883024251</v>
      </c>
      <c r="Q584" s="712">
        <v>707.71764705882356</v>
      </c>
    </row>
    <row r="585" spans="1:17" ht="14.4" customHeight="1" x14ac:dyDescent="0.3">
      <c r="A585" s="695" t="s">
        <v>4568</v>
      </c>
      <c r="B585" s="696" t="s">
        <v>3864</v>
      </c>
      <c r="C585" s="696" t="s">
        <v>3896</v>
      </c>
      <c r="D585" s="696" t="s">
        <v>4036</v>
      </c>
      <c r="E585" s="696" t="s">
        <v>3920</v>
      </c>
      <c r="F585" s="711"/>
      <c r="G585" s="711"/>
      <c r="H585" s="711"/>
      <c r="I585" s="711"/>
      <c r="J585" s="711">
        <v>2</v>
      </c>
      <c r="K585" s="711">
        <v>1636</v>
      </c>
      <c r="L585" s="711"/>
      <c r="M585" s="711">
        <v>818</v>
      </c>
      <c r="N585" s="711">
        <v>2</v>
      </c>
      <c r="O585" s="711">
        <v>1640</v>
      </c>
      <c r="P585" s="701"/>
      <c r="Q585" s="712">
        <v>820</v>
      </c>
    </row>
    <row r="586" spans="1:17" ht="14.4" customHeight="1" x14ac:dyDescent="0.3">
      <c r="A586" s="695" t="s">
        <v>4568</v>
      </c>
      <c r="B586" s="696" t="s">
        <v>3864</v>
      </c>
      <c r="C586" s="696" t="s">
        <v>3896</v>
      </c>
      <c r="D586" s="696" t="s">
        <v>3927</v>
      </c>
      <c r="E586" s="696" t="s">
        <v>3928</v>
      </c>
      <c r="F586" s="711">
        <v>355</v>
      </c>
      <c r="G586" s="711">
        <v>73130</v>
      </c>
      <c r="H586" s="711">
        <v>1</v>
      </c>
      <c r="I586" s="711">
        <v>206</v>
      </c>
      <c r="J586" s="711">
        <v>299</v>
      </c>
      <c r="K586" s="711">
        <v>61893</v>
      </c>
      <c r="L586" s="711">
        <v>0.84634213045261864</v>
      </c>
      <c r="M586" s="711">
        <v>207</v>
      </c>
      <c r="N586" s="711">
        <v>340</v>
      </c>
      <c r="O586" s="711">
        <v>70532</v>
      </c>
      <c r="P586" s="701">
        <v>0.96447422398468485</v>
      </c>
      <c r="Q586" s="712">
        <v>207.4470588235294</v>
      </c>
    </row>
    <row r="587" spans="1:17" ht="14.4" customHeight="1" x14ac:dyDescent="0.3">
      <c r="A587" s="695" t="s">
        <v>4568</v>
      </c>
      <c r="B587" s="696" t="s">
        <v>3864</v>
      </c>
      <c r="C587" s="696" t="s">
        <v>3896</v>
      </c>
      <c r="D587" s="696" t="s">
        <v>3931</v>
      </c>
      <c r="E587" s="696" t="s">
        <v>3932</v>
      </c>
      <c r="F587" s="711"/>
      <c r="G587" s="711"/>
      <c r="H587" s="711"/>
      <c r="I587" s="711"/>
      <c r="J587" s="711">
        <v>1</v>
      </c>
      <c r="K587" s="711">
        <v>327</v>
      </c>
      <c r="L587" s="711"/>
      <c r="M587" s="711">
        <v>327</v>
      </c>
      <c r="N587" s="711">
        <v>1</v>
      </c>
      <c r="O587" s="711">
        <v>330</v>
      </c>
      <c r="P587" s="701"/>
      <c r="Q587" s="712">
        <v>330</v>
      </c>
    </row>
    <row r="588" spans="1:17" ht="14.4" customHeight="1" x14ac:dyDescent="0.3">
      <c r="A588" s="695" t="s">
        <v>4568</v>
      </c>
      <c r="B588" s="696" t="s">
        <v>3864</v>
      </c>
      <c r="C588" s="696" t="s">
        <v>3896</v>
      </c>
      <c r="D588" s="696" t="s">
        <v>3935</v>
      </c>
      <c r="E588" s="696" t="s">
        <v>3936</v>
      </c>
      <c r="F588" s="711">
        <v>1913</v>
      </c>
      <c r="G588" s="711">
        <v>154953</v>
      </c>
      <c r="H588" s="711">
        <v>1</v>
      </c>
      <c r="I588" s="711">
        <v>81</v>
      </c>
      <c r="J588" s="711">
        <v>1462</v>
      </c>
      <c r="K588" s="711">
        <v>119884</v>
      </c>
      <c r="L588" s="711">
        <v>0.77367976095977486</v>
      </c>
      <c r="M588" s="711">
        <v>82</v>
      </c>
      <c r="N588" s="711">
        <v>1761</v>
      </c>
      <c r="O588" s="711">
        <v>145274</v>
      </c>
      <c r="P588" s="701">
        <v>0.93753589798196868</v>
      </c>
      <c r="Q588" s="712">
        <v>82.495173197047137</v>
      </c>
    </row>
    <row r="589" spans="1:17" ht="14.4" customHeight="1" x14ac:dyDescent="0.3">
      <c r="A589" s="695" t="s">
        <v>4568</v>
      </c>
      <c r="B589" s="696" t="s">
        <v>3864</v>
      </c>
      <c r="C589" s="696" t="s">
        <v>3896</v>
      </c>
      <c r="D589" s="696" t="s">
        <v>3939</v>
      </c>
      <c r="E589" s="696" t="s">
        <v>3940</v>
      </c>
      <c r="F589" s="711">
        <v>1</v>
      </c>
      <c r="G589" s="711">
        <v>852</v>
      </c>
      <c r="H589" s="711">
        <v>1</v>
      </c>
      <c r="I589" s="711">
        <v>852</v>
      </c>
      <c r="J589" s="711"/>
      <c r="K589" s="711"/>
      <c r="L589" s="711"/>
      <c r="M589" s="711"/>
      <c r="N589" s="711"/>
      <c r="O589" s="711"/>
      <c r="P589" s="701"/>
      <c r="Q589" s="712"/>
    </row>
    <row r="590" spans="1:17" ht="14.4" customHeight="1" x14ac:dyDescent="0.3">
      <c r="A590" s="695" t="s">
        <v>4568</v>
      </c>
      <c r="B590" s="696" t="s">
        <v>3864</v>
      </c>
      <c r="C590" s="696" t="s">
        <v>3896</v>
      </c>
      <c r="D590" s="696" t="s">
        <v>3941</v>
      </c>
      <c r="E590" s="696" t="s">
        <v>3942</v>
      </c>
      <c r="F590" s="711">
        <v>3</v>
      </c>
      <c r="G590" s="711">
        <v>0</v>
      </c>
      <c r="H590" s="711"/>
      <c r="I590" s="711">
        <v>0</v>
      </c>
      <c r="J590" s="711">
        <v>6</v>
      </c>
      <c r="K590" s="711">
        <v>0</v>
      </c>
      <c r="L590" s="711"/>
      <c r="M590" s="711">
        <v>0</v>
      </c>
      <c r="N590" s="711"/>
      <c r="O590" s="711"/>
      <c r="P590" s="701"/>
      <c r="Q590" s="712"/>
    </row>
    <row r="591" spans="1:17" ht="14.4" customHeight="1" x14ac:dyDescent="0.3">
      <c r="A591" s="695" t="s">
        <v>4568</v>
      </c>
      <c r="B591" s="696" t="s">
        <v>3864</v>
      </c>
      <c r="C591" s="696" t="s">
        <v>3896</v>
      </c>
      <c r="D591" s="696" t="s">
        <v>4016</v>
      </c>
      <c r="E591" s="696" t="s">
        <v>4015</v>
      </c>
      <c r="F591" s="711">
        <v>845</v>
      </c>
      <c r="G591" s="711">
        <v>782470</v>
      </c>
      <c r="H591" s="711">
        <v>1</v>
      </c>
      <c r="I591" s="711">
        <v>926</v>
      </c>
      <c r="J591" s="711">
        <v>609</v>
      </c>
      <c r="K591" s="711">
        <v>565761</v>
      </c>
      <c r="L591" s="711">
        <v>0.72304497297020975</v>
      </c>
      <c r="M591" s="711">
        <v>929</v>
      </c>
      <c r="N591" s="711">
        <v>667</v>
      </c>
      <c r="O591" s="711">
        <v>620343</v>
      </c>
      <c r="P591" s="701">
        <v>0.79280100195534653</v>
      </c>
      <c r="Q591" s="712">
        <v>930.04947526236879</v>
      </c>
    </row>
    <row r="592" spans="1:17" ht="14.4" customHeight="1" x14ac:dyDescent="0.3">
      <c r="A592" s="695" t="s">
        <v>4568</v>
      </c>
      <c r="B592" s="696" t="s">
        <v>3864</v>
      </c>
      <c r="C592" s="696" t="s">
        <v>3896</v>
      </c>
      <c r="D592" s="696" t="s">
        <v>3943</v>
      </c>
      <c r="E592" s="696" t="s">
        <v>3944</v>
      </c>
      <c r="F592" s="711"/>
      <c r="G592" s="711"/>
      <c r="H592" s="711"/>
      <c r="I592" s="711"/>
      <c r="J592" s="711">
        <v>27</v>
      </c>
      <c r="K592" s="711">
        <v>0</v>
      </c>
      <c r="L592" s="711"/>
      <c r="M592" s="711">
        <v>0</v>
      </c>
      <c r="N592" s="711"/>
      <c r="O592" s="711"/>
      <c r="P592" s="701"/>
      <c r="Q592" s="712"/>
    </row>
    <row r="593" spans="1:17" ht="14.4" customHeight="1" x14ac:dyDescent="0.3">
      <c r="A593" s="695" t="s">
        <v>4568</v>
      </c>
      <c r="B593" s="696" t="s">
        <v>3864</v>
      </c>
      <c r="C593" s="696" t="s">
        <v>3896</v>
      </c>
      <c r="D593" s="696" t="s">
        <v>3945</v>
      </c>
      <c r="E593" s="696" t="s">
        <v>3946</v>
      </c>
      <c r="F593" s="711"/>
      <c r="G593" s="711"/>
      <c r="H593" s="711"/>
      <c r="I593" s="711"/>
      <c r="J593" s="711"/>
      <c r="K593" s="711"/>
      <c r="L593" s="711"/>
      <c r="M593" s="711"/>
      <c r="N593" s="711">
        <v>8</v>
      </c>
      <c r="O593" s="711">
        <v>896</v>
      </c>
      <c r="P593" s="701"/>
      <c r="Q593" s="712">
        <v>112</v>
      </c>
    </row>
    <row r="594" spans="1:17" ht="14.4" customHeight="1" x14ac:dyDescent="0.3">
      <c r="A594" s="695" t="s">
        <v>4568</v>
      </c>
      <c r="B594" s="696" t="s">
        <v>3864</v>
      </c>
      <c r="C594" s="696" t="s">
        <v>3896</v>
      </c>
      <c r="D594" s="696" t="s">
        <v>4017</v>
      </c>
      <c r="E594" s="696" t="s">
        <v>4015</v>
      </c>
      <c r="F594" s="711">
        <v>131</v>
      </c>
      <c r="G594" s="711">
        <v>96023</v>
      </c>
      <c r="H594" s="711">
        <v>1</v>
      </c>
      <c r="I594" s="711">
        <v>733</v>
      </c>
      <c r="J594" s="711">
        <v>37</v>
      </c>
      <c r="K594" s="711">
        <v>27158</v>
      </c>
      <c r="L594" s="711">
        <v>0.28282807244097768</v>
      </c>
      <c r="M594" s="711">
        <v>734</v>
      </c>
      <c r="N594" s="711">
        <v>68</v>
      </c>
      <c r="O594" s="711">
        <v>49980</v>
      </c>
      <c r="P594" s="701">
        <v>0.52050029680389076</v>
      </c>
      <c r="Q594" s="712">
        <v>735</v>
      </c>
    </row>
    <row r="595" spans="1:17" ht="14.4" customHeight="1" x14ac:dyDescent="0.3">
      <c r="A595" s="695" t="s">
        <v>4568</v>
      </c>
      <c r="B595" s="696" t="s">
        <v>3864</v>
      </c>
      <c r="C595" s="696" t="s">
        <v>3896</v>
      </c>
      <c r="D595" s="696" t="s">
        <v>4025</v>
      </c>
      <c r="E595" s="696" t="s">
        <v>4026</v>
      </c>
      <c r="F595" s="711"/>
      <c r="G595" s="711"/>
      <c r="H595" s="711"/>
      <c r="I595" s="711"/>
      <c r="J595" s="711">
        <v>1</v>
      </c>
      <c r="K595" s="711">
        <v>56</v>
      </c>
      <c r="L595" s="711"/>
      <c r="M595" s="711">
        <v>56</v>
      </c>
      <c r="N595" s="711"/>
      <c r="O595" s="711"/>
      <c r="P595" s="701"/>
      <c r="Q595" s="712"/>
    </row>
    <row r="596" spans="1:17" ht="14.4" customHeight="1" x14ac:dyDescent="0.3">
      <c r="A596" s="695" t="s">
        <v>4568</v>
      </c>
      <c r="B596" s="696" t="s">
        <v>3864</v>
      </c>
      <c r="C596" s="696" t="s">
        <v>3896</v>
      </c>
      <c r="D596" s="696" t="s">
        <v>4018</v>
      </c>
      <c r="E596" s="696" t="s">
        <v>4019</v>
      </c>
      <c r="F596" s="711">
        <v>25</v>
      </c>
      <c r="G596" s="711">
        <v>13075</v>
      </c>
      <c r="H596" s="711">
        <v>1</v>
      </c>
      <c r="I596" s="711">
        <v>523</v>
      </c>
      <c r="J596" s="711">
        <v>10</v>
      </c>
      <c r="K596" s="711">
        <v>5240</v>
      </c>
      <c r="L596" s="711">
        <v>0.40076481835564054</v>
      </c>
      <c r="M596" s="711">
        <v>524</v>
      </c>
      <c r="N596" s="711">
        <v>4</v>
      </c>
      <c r="O596" s="711">
        <v>2100</v>
      </c>
      <c r="P596" s="701">
        <v>0.16061185468451242</v>
      </c>
      <c r="Q596" s="712">
        <v>525</v>
      </c>
    </row>
    <row r="597" spans="1:17" ht="14.4" customHeight="1" x14ac:dyDescent="0.3">
      <c r="A597" s="695" t="s">
        <v>4568</v>
      </c>
      <c r="B597" s="696" t="s">
        <v>3864</v>
      </c>
      <c r="C597" s="696" t="s">
        <v>3896</v>
      </c>
      <c r="D597" s="696" t="s">
        <v>3953</v>
      </c>
      <c r="E597" s="696" t="s">
        <v>3954</v>
      </c>
      <c r="F597" s="711">
        <v>111</v>
      </c>
      <c r="G597" s="711">
        <v>32745</v>
      </c>
      <c r="H597" s="711">
        <v>1</v>
      </c>
      <c r="I597" s="711">
        <v>295</v>
      </c>
      <c r="J597" s="711">
        <v>79</v>
      </c>
      <c r="K597" s="711">
        <v>23384</v>
      </c>
      <c r="L597" s="711">
        <v>0.71412429378531073</v>
      </c>
      <c r="M597" s="711">
        <v>296</v>
      </c>
      <c r="N597" s="711">
        <v>64</v>
      </c>
      <c r="O597" s="711">
        <v>18970</v>
      </c>
      <c r="P597" s="701">
        <v>0.57932508779966407</v>
      </c>
      <c r="Q597" s="712">
        <v>296.40625</v>
      </c>
    </row>
    <row r="598" spans="1:17" ht="14.4" customHeight="1" x14ac:dyDescent="0.3">
      <c r="A598" s="695" t="s">
        <v>4568</v>
      </c>
      <c r="B598" s="696" t="s">
        <v>3864</v>
      </c>
      <c r="C598" s="696" t="s">
        <v>3896</v>
      </c>
      <c r="D598" s="696" t="s">
        <v>4020</v>
      </c>
      <c r="E598" s="696" t="s">
        <v>3928</v>
      </c>
      <c r="F598" s="711">
        <v>41</v>
      </c>
      <c r="G598" s="711">
        <v>7052</v>
      </c>
      <c r="H598" s="711">
        <v>1</v>
      </c>
      <c r="I598" s="711">
        <v>172</v>
      </c>
      <c r="J598" s="711">
        <v>18</v>
      </c>
      <c r="K598" s="711">
        <v>3096</v>
      </c>
      <c r="L598" s="711">
        <v>0.43902439024390244</v>
      </c>
      <c r="M598" s="711">
        <v>172</v>
      </c>
      <c r="N598" s="711">
        <v>26</v>
      </c>
      <c r="O598" s="711">
        <v>4496</v>
      </c>
      <c r="P598" s="701">
        <v>0.63754963131026654</v>
      </c>
      <c r="Q598" s="712">
        <v>172.92307692307693</v>
      </c>
    </row>
    <row r="599" spans="1:17" ht="14.4" customHeight="1" x14ac:dyDescent="0.3">
      <c r="A599" s="695" t="s">
        <v>4568</v>
      </c>
      <c r="B599" s="696" t="s">
        <v>3864</v>
      </c>
      <c r="C599" s="696" t="s">
        <v>3896</v>
      </c>
      <c r="D599" s="696" t="s">
        <v>3957</v>
      </c>
      <c r="E599" s="696" t="s">
        <v>3954</v>
      </c>
      <c r="F599" s="711">
        <v>32</v>
      </c>
      <c r="G599" s="711">
        <v>11584</v>
      </c>
      <c r="H599" s="711">
        <v>1</v>
      </c>
      <c r="I599" s="711">
        <v>362</v>
      </c>
      <c r="J599" s="711">
        <v>73</v>
      </c>
      <c r="K599" s="711">
        <v>26645</v>
      </c>
      <c r="L599" s="711">
        <v>2.3001553867403315</v>
      </c>
      <c r="M599" s="711">
        <v>365</v>
      </c>
      <c r="N599" s="711">
        <v>58</v>
      </c>
      <c r="O599" s="711">
        <v>21234</v>
      </c>
      <c r="P599" s="701">
        <v>1.8330455801104972</v>
      </c>
      <c r="Q599" s="712">
        <v>366.10344827586209</v>
      </c>
    </row>
    <row r="600" spans="1:17" ht="14.4" customHeight="1" x14ac:dyDescent="0.3">
      <c r="A600" s="695" t="s">
        <v>4568</v>
      </c>
      <c r="B600" s="696" t="s">
        <v>3864</v>
      </c>
      <c r="C600" s="696" t="s">
        <v>3896</v>
      </c>
      <c r="D600" s="696" t="s">
        <v>3960</v>
      </c>
      <c r="E600" s="696" t="s">
        <v>3961</v>
      </c>
      <c r="F600" s="711"/>
      <c r="G600" s="711"/>
      <c r="H600" s="711"/>
      <c r="I600" s="711"/>
      <c r="J600" s="711">
        <v>1</v>
      </c>
      <c r="K600" s="711">
        <v>635</v>
      </c>
      <c r="L600" s="711"/>
      <c r="M600" s="711">
        <v>635</v>
      </c>
      <c r="N600" s="711"/>
      <c r="O600" s="711"/>
      <c r="P600" s="701"/>
      <c r="Q600" s="712"/>
    </row>
    <row r="601" spans="1:17" ht="14.4" customHeight="1" x14ac:dyDescent="0.3">
      <c r="A601" s="695" t="s">
        <v>4568</v>
      </c>
      <c r="B601" s="696" t="s">
        <v>3864</v>
      </c>
      <c r="C601" s="696" t="s">
        <v>3896</v>
      </c>
      <c r="D601" s="696" t="s">
        <v>3962</v>
      </c>
      <c r="E601" s="696" t="s">
        <v>3963</v>
      </c>
      <c r="F601" s="711">
        <v>98</v>
      </c>
      <c r="G601" s="711">
        <v>58702</v>
      </c>
      <c r="H601" s="711">
        <v>1</v>
      </c>
      <c r="I601" s="711">
        <v>599</v>
      </c>
      <c r="J601" s="711">
        <v>80</v>
      </c>
      <c r="K601" s="711">
        <v>48080</v>
      </c>
      <c r="L601" s="711">
        <v>0.81905216176620899</v>
      </c>
      <c r="M601" s="711">
        <v>601</v>
      </c>
      <c r="N601" s="711">
        <v>149</v>
      </c>
      <c r="O601" s="711">
        <v>89773</v>
      </c>
      <c r="P601" s="701">
        <v>1.5293005349051139</v>
      </c>
      <c r="Q601" s="712">
        <v>602.50335570469804</v>
      </c>
    </row>
    <row r="602" spans="1:17" ht="14.4" customHeight="1" x14ac:dyDescent="0.3">
      <c r="A602" s="695" t="s">
        <v>4568</v>
      </c>
      <c r="B602" s="696" t="s">
        <v>3864</v>
      </c>
      <c r="C602" s="696" t="s">
        <v>3896</v>
      </c>
      <c r="D602" s="696" t="s">
        <v>4037</v>
      </c>
      <c r="E602" s="696" t="s">
        <v>4038</v>
      </c>
      <c r="F602" s="711">
        <v>1</v>
      </c>
      <c r="G602" s="711">
        <v>100</v>
      </c>
      <c r="H602" s="711">
        <v>1</v>
      </c>
      <c r="I602" s="711">
        <v>100</v>
      </c>
      <c r="J602" s="711">
        <v>1</v>
      </c>
      <c r="K602" s="711">
        <v>100</v>
      </c>
      <c r="L602" s="711">
        <v>1</v>
      </c>
      <c r="M602" s="711">
        <v>100</v>
      </c>
      <c r="N602" s="711">
        <v>3</v>
      </c>
      <c r="O602" s="711">
        <v>300</v>
      </c>
      <c r="P602" s="701">
        <v>3</v>
      </c>
      <c r="Q602" s="712">
        <v>100</v>
      </c>
    </row>
    <row r="603" spans="1:17" ht="14.4" customHeight="1" x14ac:dyDescent="0.3">
      <c r="A603" s="695" t="s">
        <v>4568</v>
      </c>
      <c r="B603" s="696" t="s">
        <v>3864</v>
      </c>
      <c r="C603" s="696" t="s">
        <v>3896</v>
      </c>
      <c r="D603" s="696" t="s">
        <v>4021</v>
      </c>
      <c r="E603" s="696" t="s">
        <v>4015</v>
      </c>
      <c r="F603" s="711">
        <v>12</v>
      </c>
      <c r="G603" s="711">
        <v>12108</v>
      </c>
      <c r="H603" s="711">
        <v>1</v>
      </c>
      <c r="I603" s="711">
        <v>1009</v>
      </c>
      <c r="J603" s="711">
        <v>19</v>
      </c>
      <c r="K603" s="711">
        <v>19228</v>
      </c>
      <c r="L603" s="711">
        <v>1.5880409646514702</v>
      </c>
      <c r="M603" s="711">
        <v>1012</v>
      </c>
      <c r="N603" s="711">
        <v>11</v>
      </c>
      <c r="O603" s="711">
        <v>11132</v>
      </c>
      <c r="P603" s="701">
        <v>0.91939213742979853</v>
      </c>
      <c r="Q603" s="712">
        <v>1012</v>
      </c>
    </row>
    <row r="604" spans="1:17" ht="14.4" customHeight="1" x14ac:dyDescent="0.3">
      <c r="A604" s="695" t="s">
        <v>4568</v>
      </c>
      <c r="B604" s="696" t="s">
        <v>3864</v>
      </c>
      <c r="C604" s="696" t="s">
        <v>3896</v>
      </c>
      <c r="D604" s="696" t="s">
        <v>3968</v>
      </c>
      <c r="E604" s="696" t="s">
        <v>3924</v>
      </c>
      <c r="F604" s="711">
        <v>1</v>
      </c>
      <c r="G604" s="711">
        <v>333</v>
      </c>
      <c r="H604" s="711">
        <v>1</v>
      </c>
      <c r="I604" s="711">
        <v>333</v>
      </c>
      <c r="J604" s="711"/>
      <c r="K604" s="711"/>
      <c r="L604" s="711"/>
      <c r="M604" s="711"/>
      <c r="N604" s="711"/>
      <c r="O604" s="711"/>
      <c r="P604" s="701"/>
      <c r="Q604" s="712"/>
    </row>
    <row r="605" spans="1:17" ht="14.4" customHeight="1" x14ac:dyDescent="0.3">
      <c r="A605" s="695" t="s">
        <v>4568</v>
      </c>
      <c r="B605" s="696" t="s">
        <v>3864</v>
      </c>
      <c r="C605" s="696" t="s">
        <v>3896</v>
      </c>
      <c r="D605" s="696" t="s">
        <v>4029</v>
      </c>
      <c r="E605" s="696" t="s">
        <v>4015</v>
      </c>
      <c r="F605" s="711">
        <v>18</v>
      </c>
      <c r="G605" s="711">
        <v>15462</v>
      </c>
      <c r="H605" s="711">
        <v>1</v>
      </c>
      <c r="I605" s="711">
        <v>859</v>
      </c>
      <c r="J605" s="711">
        <v>15</v>
      </c>
      <c r="K605" s="711">
        <v>12900</v>
      </c>
      <c r="L605" s="711">
        <v>0.83430345362824987</v>
      </c>
      <c r="M605" s="711">
        <v>860</v>
      </c>
      <c r="N605" s="711"/>
      <c r="O605" s="711"/>
      <c r="P605" s="701"/>
      <c r="Q605" s="712"/>
    </row>
    <row r="606" spans="1:17" ht="14.4" customHeight="1" x14ac:dyDescent="0.3">
      <c r="A606" s="695" t="s">
        <v>4568</v>
      </c>
      <c r="B606" s="696" t="s">
        <v>3864</v>
      </c>
      <c r="C606" s="696" t="s">
        <v>3896</v>
      </c>
      <c r="D606" s="696" t="s">
        <v>3970</v>
      </c>
      <c r="E606" s="696" t="s">
        <v>3971</v>
      </c>
      <c r="F606" s="711">
        <v>564</v>
      </c>
      <c r="G606" s="711">
        <v>292716</v>
      </c>
      <c r="H606" s="711">
        <v>1</v>
      </c>
      <c r="I606" s="711">
        <v>519</v>
      </c>
      <c r="J606" s="711">
        <v>507</v>
      </c>
      <c r="K606" s="711">
        <v>263640</v>
      </c>
      <c r="L606" s="711">
        <v>0.90066822449063255</v>
      </c>
      <c r="M606" s="711">
        <v>520</v>
      </c>
      <c r="N606" s="711">
        <v>914</v>
      </c>
      <c r="O606" s="711">
        <v>476024</v>
      </c>
      <c r="P606" s="701">
        <v>1.6262315691660176</v>
      </c>
      <c r="Q606" s="712">
        <v>520.81400437636762</v>
      </c>
    </row>
    <row r="607" spans="1:17" ht="14.4" customHeight="1" x14ac:dyDescent="0.3">
      <c r="A607" s="695" t="s">
        <v>4568</v>
      </c>
      <c r="B607" s="696" t="s">
        <v>3864</v>
      </c>
      <c r="C607" s="696" t="s">
        <v>3896</v>
      </c>
      <c r="D607" s="696" t="s">
        <v>4039</v>
      </c>
      <c r="E607" s="696" t="s">
        <v>3971</v>
      </c>
      <c r="F607" s="711">
        <v>28</v>
      </c>
      <c r="G607" s="711">
        <v>22344</v>
      </c>
      <c r="H607" s="711">
        <v>1</v>
      </c>
      <c r="I607" s="711">
        <v>798</v>
      </c>
      <c r="J607" s="711">
        <v>25</v>
      </c>
      <c r="K607" s="711">
        <v>20025</v>
      </c>
      <c r="L607" s="711">
        <v>0.8962137486573577</v>
      </c>
      <c r="M607" s="711">
        <v>801</v>
      </c>
      <c r="N607" s="711">
        <v>12</v>
      </c>
      <c r="O607" s="711">
        <v>9620</v>
      </c>
      <c r="P607" s="701">
        <v>0.4305406373075546</v>
      </c>
      <c r="Q607" s="712">
        <v>801.66666666666663</v>
      </c>
    </row>
    <row r="608" spans="1:17" ht="14.4" customHeight="1" x14ac:dyDescent="0.3">
      <c r="A608" s="695" t="s">
        <v>4568</v>
      </c>
      <c r="B608" s="696" t="s">
        <v>3864</v>
      </c>
      <c r="C608" s="696" t="s">
        <v>3896</v>
      </c>
      <c r="D608" s="696" t="s">
        <v>4040</v>
      </c>
      <c r="E608" s="696" t="s">
        <v>3971</v>
      </c>
      <c r="F608" s="711">
        <v>244</v>
      </c>
      <c r="G608" s="711">
        <v>142984</v>
      </c>
      <c r="H608" s="711">
        <v>1</v>
      </c>
      <c r="I608" s="711">
        <v>586</v>
      </c>
      <c r="J608" s="711">
        <v>292</v>
      </c>
      <c r="K608" s="711">
        <v>171988</v>
      </c>
      <c r="L608" s="711">
        <v>1.2028478710904718</v>
      </c>
      <c r="M608" s="711">
        <v>589</v>
      </c>
      <c r="N608" s="711">
        <v>269</v>
      </c>
      <c r="O608" s="711">
        <v>158837</v>
      </c>
      <c r="P608" s="701">
        <v>1.1108725451798802</v>
      </c>
      <c r="Q608" s="712">
        <v>590.47211895910777</v>
      </c>
    </row>
    <row r="609" spans="1:17" ht="14.4" customHeight="1" x14ac:dyDescent="0.3">
      <c r="A609" s="695" t="s">
        <v>4568</v>
      </c>
      <c r="B609" s="696" t="s">
        <v>3864</v>
      </c>
      <c r="C609" s="696" t="s">
        <v>3896</v>
      </c>
      <c r="D609" s="696" t="s">
        <v>4041</v>
      </c>
      <c r="E609" s="696" t="s">
        <v>4015</v>
      </c>
      <c r="F609" s="711">
        <v>11</v>
      </c>
      <c r="G609" s="711">
        <v>10362</v>
      </c>
      <c r="H609" s="711">
        <v>1</v>
      </c>
      <c r="I609" s="711">
        <v>942</v>
      </c>
      <c r="J609" s="711"/>
      <c r="K609" s="711"/>
      <c r="L609" s="711"/>
      <c r="M609" s="711"/>
      <c r="N609" s="711"/>
      <c r="O609" s="711"/>
      <c r="P609" s="701"/>
      <c r="Q609" s="712"/>
    </row>
    <row r="610" spans="1:17" ht="14.4" customHeight="1" x14ac:dyDescent="0.3">
      <c r="A610" s="695" t="s">
        <v>4568</v>
      </c>
      <c r="B610" s="696" t="s">
        <v>3864</v>
      </c>
      <c r="C610" s="696" t="s">
        <v>3896</v>
      </c>
      <c r="D610" s="696" t="s">
        <v>3974</v>
      </c>
      <c r="E610" s="696" t="s">
        <v>3914</v>
      </c>
      <c r="F610" s="711"/>
      <c r="G610" s="711"/>
      <c r="H610" s="711"/>
      <c r="I610" s="711"/>
      <c r="J610" s="711">
        <v>4</v>
      </c>
      <c r="K610" s="711">
        <v>1556</v>
      </c>
      <c r="L610" s="711"/>
      <c r="M610" s="711">
        <v>389</v>
      </c>
      <c r="N610" s="711">
        <v>3</v>
      </c>
      <c r="O610" s="711">
        <v>1179</v>
      </c>
      <c r="P610" s="701"/>
      <c r="Q610" s="712">
        <v>393</v>
      </c>
    </row>
    <row r="611" spans="1:17" ht="14.4" customHeight="1" x14ac:dyDescent="0.3">
      <c r="A611" s="695" t="s">
        <v>4568</v>
      </c>
      <c r="B611" s="696" t="s">
        <v>3864</v>
      </c>
      <c r="C611" s="696" t="s">
        <v>3896</v>
      </c>
      <c r="D611" s="696" t="s">
        <v>4570</v>
      </c>
      <c r="E611" s="696" t="s">
        <v>3971</v>
      </c>
      <c r="F611" s="711">
        <v>2</v>
      </c>
      <c r="G611" s="711">
        <v>1462</v>
      </c>
      <c r="H611" s="711">
        <v>1</v>
      </c>
      <c r="I611" s="711">
        <v>731</v>
      </c>
      <c r="J611" s="711"/>
      <c r="K611" s="711"/>
      <c r="L611" s="711"/>
      <c r="M611" s="711"/>
      <c r="N611" s="711"/>
      <c r="O611" s="711"/>
      <c r="P611" s="701"/>
      <c r="Q611" s="712"/>
    </row>
    <row r="612" spans="1:17" ht="14.4" customHeight="1" x14ac:dyDescent="0.3">
      <c r="A612" s="695" t="s">
        <v>4568</v>
      </c>
      <c r="B612" s="696" t="s">
        <v>3864</v>
      </c>
      <c r="C612" s="696" t="s">
        <v>3896</v>
      </c>
      <c r="D612" s="696" t="s">
        <v>4047</v>
      </c>
      <c r="E612" s="696" t="s">
        <v>4048</v>
      </c>
      <c r="F612" s="711"/>
      <c r="G612" s="711"/>
      <c r="H612" s="711"/>
      <c r="I612" s="711"/>
      <c r="J612" s="711">
        <v>1</v>
      </c>
      <c r="K612" s="711">
        <v>1366</v>
      </c>
      <c r="L612" s="711"/>
      <c r="M612" s="711">
        <v>1366</v>
      </c>
      <c r="N612" s="711"/>
      <c r="O612" s="711"/>
      <c r="P612" s="701"/>
      <c r="Q612" s="712"/>
    </row>
    <row r="613" spans="1:17" ht="14.4" customHeight="1" x14ac:dyDescent="0.3">
      <c r="A613" s="695" t="s">
        <v>4568</v>
      </c>
      <c r="B613" s="696" t="s">
        <v>3864</v>
      </c>
      <c r="C613" s="696" t="s">
        <v>3896</v>
      </c>
      <c r="D613" s="696" t="s">
        <v>4049</v>
      </c>
      <c r="E613" s="696" t="s">
        <v>3971</v>
      </c>
      <c r="F613" s="711"/>
      <c r="G613" s="711"/>
      <c r="H613" s="711"/>
      <c r="I613" s="711"/>
      <c r="J613" s="711"/>
      <c r="K613" s="711"/>
      <c r="L613" s="711"/>
      <c r="M613" s="711"/>
      <c r="N613" s="711">
        <v>7</v>
      </c>
      <c r="O613" s="711">
        <v>5957</v>
      </c>
      <c r="P613" s="701"/>
      <c r="Q613" s="712">
        <v>851</v>
      </c>
    </row>
    <row r="614" spans="1:17" ht="14.4" customHeight="1" x14ac:dyDescent="0.3">
      <c r="A614" s="695" t="s">
        <v>4571</v>
      </c>
      <c r="B614" s="696" t="s">
        <v>3864</v>
      </c>
      <c r="C614" s="696" t="s">
        <v>3885</v>
      </c>
      <c r="D614" s="696" t="s">
        <v>4010</v>
      </c>
      <c r="E614" s="696" t="s">
        <v>4011</v>
      </c>
      <c r="F614" s="711"/>
      <c r="G614" s="711"/>
      <c r="H614" s="711"/>
      <c r="I614" s="711"/>
      <c r="J614" s="711"/>
      <c r="K614" s="711"/>
      <c r="L614" s="711"/>
      <c r="M614" s="711"/>
      <c r="N614" s="711">
        <v>4</v>
      </c>
      <c r="O614" s="711">
        <v>3619</v>
      </c>
      <c r="P614" s="701"/>
      <c r="Q614" s="712">
        <v>904.75</v>
      </c>
    </row>
    <row r="615" spans="1:17" ht="14.4" customHeight="1" x14ac:dyDescent="0.3">
      <c r="A615" s="695" t="s">
        <v>4571</v>
      </c>
      <c r="B615" s="696" t="s">
        <v>3864</v>
      </c>
      <c r="C615" s="696" t="s">
        <v>3896</v>
      </c>
      <c r="D615" s="696" t="s">
        <v>4012</v>
      </c>
      <c r="E615" s="696" t="s">
        <v>4013</v>
      </c>
      <c r="F615" s="711">
        <v>1</v>
      </c>
      <c r="G615" s="711">
        <v>185</v>
      </c>
      <c r="H615" s="711">
        <v>1</v>
      </c>
      <c r="I615" s="711">
        <v>185</v>
      </c>
      <c r="J615" s="711"/>
      <c r="K615" s="711"/>
      <c r="L615" s="711"/>
      <c r="M615" s="711"/>
      <c r="N615" s="711"/>
      <c r="O615" s="711"/>
      <c r="P615" s="701"/>
      <c r="Q615" s="712"/>
    </row>
    <row r="616" spans="1:17" ht="14.4" customHeight="1" x14ac:dyDescent="0.3">
      <c r="A616" s="695" t="s">
        <v>4571</v>
      </c>
      <c r="B616" s="696" t="s">
        <v>3864</v>
      </c>
      <c r="C616" s="696" t="s">
        <v>3896</v>
      </c>
      <c r="D616" s="696" t="s">
        <v>3909</v>
      </c>
      <c r="E616" s="696" t="s">
        <v>3910</v>
      </c>
      <c r="F616" s="711">
        <v>24</v>
      </c>
      <c r="G616" s="711">
        <v>5544</v>
      </c>
      <c r="H616" s="711">
        <v>1</v>
      </c>
      <c r="I616" s="711">
        <v>231</v>
      </c>
      <c r="J616" s="711">
        <v>19</v>
      </c>
      <c r="K616" s="711">
        <v>4408</v>
      </c>
      <c r="L616" s="711">
        <v>0.79509379509379507</v>
      </c>
      <c r="M616" s="711">
        <v>232</v>
      </c>
      <c r="N616" s="711">
        <v>12</v>
      </c>
      <c r="O616" s="711">
        <v>2788</v>
      </c>
      <c r="P616" s="701">
        <v>0.50288600288600294</v>
      </c>
      <c r="Q616" s="712">
        <v>232.33333333333334</v>
      </c>
    </row>
    <row r="617" spans="1:17" ht="14.4" customHeight="1" x14ac:dyDescent="0.3">
      <c r="A617" s="695" t="s">
        <v>4571</v>
      </c>
      <c r="B617" s="696" t="s">
        <v>3864</v>
      </c>
      <c r="C617" s="696" t="s">
        <v>3896</v>
      </c>
      <c r="D617" s="696" t="s">
        <v>3911</v>
      </c>
      <c r="E617" s="696" t="s">
        <v>3912</v>
      </c>
      <c r="F617" s="711">
        <v>12</v>
      </c>
      <c r="G617" s="711">
        <v>1392</v>
      </c>
      <c r="H617" s="711">
        <v>1</v>
      </c>
      <c r="I617" s="711">
        <v>116</v>
      </c>
      <c r="J617" s="711">
        <v>8</v>
      </c>
      <c r="K617" s="711">
        <v>928</v>
      </c>
      <c r="L617" s="711">
        <v>0.66666666666666663</v>
      </c>
      <c r="M617" s="711">
        <v>116</v>
      </c>
      <c r="N617" s="711">
        <v>3</v>
      </c>
      <c r="O617" s="711">
        <v>348</v>
      </c>
      <c r="P617" s="701">
        <v>0.25</v>
      </c>
      <c r="Q617" s="712">
        <v>116</v>
      </c>
    </row>
    <row r="618" spans="1:17" ht="14.4" customHeight="1" x14ac:dyDescent="0.3">
      <c r="A618" s="695" t="s">
        <v>4571</v>
      </c>
      <c r="B618" s="696" t="s">
        <v>3864</v>
      </c>
      <c r="C618" s="696" t="s">
        <v>3896</v>
      </c>
      <c r="D618" s="696" t="s">
        <v>3913</v>
      </c>
      <c r="E618" s="696" t="s">
        <v>3914</v>
      </c>
      <c r="F618" s="711">
        <v>15</v>
      </c>
      <c r="G618" s="711">
        <v>4785</v>
      </c>
      <c r="H618" s="711">
        <v>1</v>
      </c>
      <c r="I618" s="711">
        <v>319</v>
      </c>
      <c r="J618" s="711">
        <v>5</v>
      </c>
      <c r="K618" s="711">
        <v>1600</v>
      </c>
      <c r="L618" s="711">
        <v>0.33437826541274818</v>
      </c>
      <c r="M618" s="711">
        <v>320</v>
      </c>
      <c r="N618" s="711">
        <v>3</v>
      </c>
      <c r="O618" s="711">
        <v>960</v>
      </c>
      <c r="P618" s="701">
        <v>0.20062695924764889</v>
      </c>
      <c r="Q618" s="712">
        <v>320</v>
      </c>
    </row>
    <row r="619" spans="1:17" ht="14.4" customHeight="1" x14ac:dyDescent="0.3">
      <c r="A619" s="695" t="s">
        <v>4571</v>
      </c>
      <c r="B619" s="696" t="s">
        <v>3864</v>
      </c>
      <c r="C619" s="696" t="s">
        <v>3896</v>
      </c>
      <c r="D619" s="696" t="s">
        <v>3915</v>
      </c>
      <c r="E619" s="696" t="s">
        <v>3916</v>
      </c>
      <c r="F619" s="711">
        <v>5</v>
      </c>
      <c r="G619" s="711">
        <v>2415</v>
      </c>
      <c r="H619" s="711">
        <v>1</v>
      </c>
      <c r="I619" s="711">
        <v>483</v>
      </c>
      <c r="J619" s="711">
        <v>6</v>
      </c>
      <c r="K619" s="711">
        <v>2904</v>
      </c>
      <c r="L619" s="711">
        <v>1.2024844720496894</v>
      </c>
      <c r="M619" s="711">
        <v>484</v>
      </c>
      <c r="N619" s="711"/>
      <c r="O619" s="711"/>
      <c r="P619" s="701"/>
      <c r="Q619" s="712"/>
    </row>
    <row r="620" spans="1:17" ht="14.4" customHeight="1" x14ac:dyDescent="0.3">
      <c r="A620" s="695" t="s">
        <v>4571</v>
      </c>
      <c r="B620" s="696" t="s">
        <v>3864</v>
      </c>
      <c r="C620" s="696" t="s">
        <v>3896</v>
      </c>
      <c r="D620" s="696" t="s">
        <v>3921</v>
      </c>
      <c r="E620" s="696" t="s">
        <v>3916</v>
      </c>
      <c r="F620" s="711">
        <v>5</v>
      </c>
      <c r="G620" s="711">
        <v>2750</v>
      </c>
      <c r="H620" s="711">
        <v>1</v>
      </c>
      <c r="I620" s="711">
        <v>550</v>
      </c>
      <c r="J620" s="711">
        <v>2</v>
      </c>
      <c r="K620" s="711">
        <v>1106</v>
      </c>
      <c r="L620" s="711">
        <v>0.4021818181818182</v>
      </c>
      <c r="M620" s="711">
        <v>553</v>
      </c>
      <c r="N620" s="711">
        <v>1</v>
      </c>
      <c r="O620" s="711">
        <v>553</v>
      </c>
      <c r="P620" s="701">
        <v>0.2010909090909091</v>
      </c>
      <c r="Q620" s="712">
        <v>553</v>
      </c>
    </row>
    <row r="621" spans="1:17" ht="14.4" customHeight="1" x14ac:dyDescent="0.3">
      <c r="A621" s="695" t="s">
        <v>4571</v>
      </c>
      <c r="B621" s="696" t="s">
        <v>3864</v>
      </c>
      <c r="C621" s="696" t="s">
        <v>3896</v>
      </c>
      <c r="D621" s="696" t="s">
        <v>4014</v>
      </c>
      <c r="E621" s="696" t="s">
        <v>4015</v>
      </c>
      <c r="F621" s="711">
        <v>19</v>
      </c>
      <c r="G621" s="711">
        <v>15200</v>
      </c>
      <c r="H621" s="711">
        <v>1</v>
      </c>
      <c r="I621" s="711">
        <v>800</v>
      </c>
      <c r="J621" s="711">
        <v>13</v>
      </c>
      <c r="K621" s="711">
        <v>10439</v>
      </c>
      <c r="L621" s="711">
        <v>0.68677631578947373</v>
      </c>
      <c r="M621" s="711">
        <v>803</v>
      </c>
      <c r="N621" s="711">
        <v>2</v>
      </c>
      <c r="O621" s="711">
        <v>1606</v>
      </c>
      <c r="P621" s="701">
        <v>0.1056578947368421</v>
      </c>
      <c r="Q621" s="712">
        <v>803</v>
      </c>
    </row>
    <row r="622" spans="1:17" ht="14.4" customHeight="1" x14ac:dyDescent="0.3">
      <c r="A622" s="695" t="s">
        <v>4571</v>
      </c>
      <c r="B622" s="696" t="s">
        <v>3864</v>
      </c>
      <c r="C622" s="696" t="s">
        <v>3896</v>
      </c>
      <c r="D622" s="696" t="s">
        <v>4035</v>
      </c>
      <c r="E622" s="696" t="s">
        <v>3963</v>
      </c>
      <c r="F622" s="711">
        <v>3</v>
      </c>
      <c r="G622" s="711">
        <v>2103</v>
      </c>
      <c r="H622" s="711">
        <v>1</v>
      </c>
      <c r="I622" s="711">
        <v>701</v>
      </c>
      <c r="J622" s="711"/>
      <c r="K622" s="711"/>
      <c r="L622" s="711"/>
      <c r="M622" s="711"/>
      <c r="N622" s="711">
        <v>2</v>
      </c>
      <c r="O622" s="711">
        <v>1410</v>
      </c>
      <c r="P622" s="701">
        <v>0.67047075606276751</v>
      </c>
      <c r="Q622" s="712">
        <v>705</v>
      </c>
    </row>
    <row r="623" spans="1:17" ht="14.4" customHeight="1" x14ac:dyDescent="0.3">
      <c r="A623" s="695" t="s">
        <v>4571</v>
      </c>
      <c r="B623" s="696" t="s">
        <v>3864</v>
      </c>
      <c r="C623" s="696" t="s">
        <v>3896</v>
      </c>
      <c r="D623" s="696" t="s">
        <v>3927</v>
      </c>
      <c r="E623" s="696" t="s">
        <v>3928</v>
      </c>
      <c r="F623" s="711">
        <v>6</v>
      </c>
      <c r="G623" s="711">
        <v>1236</v>
      </c>
      <c r="H623" s="711">
        <v>1</v>
      </c>
      <c r="I623" s="711">
        <v>206</v>
      </c>
      <c r="J623" s="711">
        <v>4</v>
      </c>
      <c r="K623" s="711">
        <v>828</v>
      </c>
      <c r="L623" s="711">
        <v>0.66990291262135926</v>
      </c>
      <c r="M623" s="711">
        <v>207</v>
      </c>
      <c r="N623" s="711">
        <v>6</v>
      </c>
      <c r="O623" s="711">
        <v>1244</v>
      </c>
      <c r="P623" s="701">
        <v>1.006472491909385</v>
      </c>
      <c r="Q623" s="712">
        <v>207.33333333333334</v>
      </c>
    </row>
    <row r="624" spans="1:17" ht="14.4" customHeight="1" x14ac:dyDescent="0.3">
      <c r="A624" s="695" t="s">
        <v>4571</v>
      </c>
      <c r="B624" s="696" t="s">
        <v>3864</v>
      </c>
      <c r="C624" s="696" t="s">
        <v>3896</v>
      </c>
      <c r="D624" s="696" t="s">
        <v>3935</v>
      </c>
      <c r="E624" s="696" t="s">
        <v>3936</v>
      </c>
      <c r="F624" s="711">
        <v>60</v>
      </c>
      <c r="G624" s="711">
        <v>4860</v>
      </c>
      <c r="H624" s="711">
        <v>1</v>
      </c>
      <c r="I624" s="711">
        <v>81</v>
      </c>
      <c r="J624" s="711">
        <v>18</v>
      </c>
      <c r="K624" s="711">
        <v>1476</v>
      </c>
      <c r="L624" s="711">
        <v>0.3037037037037037</v>
      </c>
      <c r="M624" s="711">
        <v>82</v>
      </c>
      <c r="N624" s="711">
        <v>40</v>
      </c>
      <c r="O624" s="711">
        <v>3296</v>
      </c>
      <c r="P624" s="701">
        <v>0.67818930041152259</v>
      </c>
      <c r="Q624" s="712">
        <v>82.4</v>
      </c>
    </row>
    <row r="625" spans="1:17" ht="14.4" customHeight="1" x14ac:dyDescent="0.3">
      <c r="A625" s="695" t="s">
        <v>4571</v>
      </c>
      <c r="B625" s="696" t="s">
        <v>3864</v>
      </c>
      <c r="C625" s="696" t="s">
        <v>3896</v>
      </c>
      <c r="D625" s="696" t="s">
        <v>3939</v>
      </c>
      <c r="E625" s="696" t="s">
        <v>3940</v>
      </c>
      <c r="F625" s="711">
        <v>1</v>
      </c>
      <c r="G625" s="711">
        <v>852</v>
      </c>
      <c r="H625" s="711">
        <v>1</v>
      </c>
      <c r="I625" s="711">
        <v>852</v>
      </c>
      <c r="J625" s="711"/>
      <c r="K625" s="711"/>
      <c r="L625" s="711"/>
      <c r="M625" s="711"/>
      <c r="N625" s="711"/>
      <c r="O625" s="711"/>
      <c r="P625" s="701"/>
      <c r="Q625" s="712"/>
    </row>
    <row r="626" spans="1:17" ht="14.4" customHeight="1" x14ac:dyDescent="0.3">
      <c r="A626" s="695" t="s">
        <v>4571</v>
      </c>
      <c r="B626" s="696" t="s">
        <v>3864</v>
      </c>
      <c r="C626" s="696" t="s">
        <v>3896</v>
      </c>
      <c r="D626" s="696" t="s">
        <v>4016</v>
      </c>
      <c r="E626" s="696" t="s">
        <v>4015</v>
      </c>
      <c r="F626" s="711">
        <v>20</v>
      </c>
      <c r="G626" s="711">
        <v>18520</v>
      </c>
      <c r="H626" s="711">
        <v>1</v>
      </c>
      <c r="I626" s="711">
        <v>926</v>
      </c>
      <c r="J626" s="711"/>
      <c r="K626" s="711"/>
      <c r="L626" s="711"/>
      <c r="M626" s="711"/>
      <c r="N626" s="711">
        <v>36</v>
      </c>
      <c r="O626" s="711">
        <v>33476</v>
      </c>
      <c r="P626" s="701">
        <v>1.8075593952483802</v>
      </c>
      <c r="Q626" s="712">
        <v>929.88888888888891</v>
      </c>
    </row>
    <row r="627" spans="1:17" ht="14.4" customHeight="1" x14ac:dyDescent="0.3">
      <c r="A627" s="695" t="s">
        <v>4571</v>
      </c>
      <c r="B627" s="696" t="s">
        <v>3864</v>
      </c>
      <c r="C627" s="696" t="s">
        <v>3896</v>
      </c>
      <c r="D627" s="696" t="s">
        <v>3943</v>
      </c>
      <c r="E627" s="696" t="s">
        <v>3944</v>
      </c>
      <c r="F627" s="711"/>
      <c r="G627" s="711"/>
      <c r="H627" s="711"/>
      <c r="I627" s="711"/>
      <c r="J627" s="711">
        <v>2</v>
      </c>
      <c r="K627" s="711">
        <v>0</v>
      </c>
      <c r="L627" s="711"/>
      <c r="M627" s="711">
        <v>0</v>
      </c>
      <c r="N627" s="711"/>
      <c r="O627" s="711"/>
      <c r="P627" s="701"/>
      <c r="Q627" s="712"/>
    </row>
    <row r="628" spans="1:17" ht="14.4" customHeight="1" x14ac:dyDescent="0.3">
      <c r="A628" s="695" t="s">
        <v>4571</v>
      </c>
      <c r="B628" s="696" t="s">
        <v>3864</v>
      </c>
      <c r="C628" s="696" t="s">
        <v>3896</v>
      </c>
      <c r="D628" s="696" t="s">
        <v>4017</v>
      </c>
      <c r="E628" s="696" t="s">
        <v>4015</v>
      </c>
      <c r="F628" s="711">
        <v>2</v>
      </c>
      <c r="G628" s="711">
        <v>1466</v>
      </c>
      <c r="H628" s="711">
        <v>1</v>
      </c>
      <c r="I628" s="711">
        <v>733</v>
      </c>
      <c r="J628" s="711">
        <v>4</v>
      </c>
      <c r="K628" s="711">
        <v>2936</v>
      </c>
      <c r="L628" s="711">
        <v>2.0027285129604366</v>
      </c>
      <c r="M628" s="711">
        <v>734</v>
      </c>
      <c r="N628" s="711">
        <v>2</v>
      </c>
      <c r="O628" s="711">
        <v>1472</v>
      </c>
      <c r="P628" s="701">
        <v>1.004092769440655</v>
      </c>
      <c r="Q628" s="712">
        <v>736</v>
      </c>
    </row>
    <row r="629" spans="1:17" ht="14.4" customHeight="1" x14ac:dyDescent="0.3">
      <c r="A629" s="695" t="s">
        <v>4571</v>
      </c>
      <c r="B629" s="696" t="s">
        <v>3864</v>
      </c>
      <c r="C629" s="696" t="s">
        <v>3896</v>
      </c>
      <c r="D629" s="696" t="s">
        <v>4025</v>
      </c>
      <c r="E629" s="696" t="s">
        <v>4026</v>
      </c>
      <c r="F629" s="711">
        <v>1</v>
      </c>
      <c r="G629" s="711">
        <v>58</v>
      </c>
      <c r="H629" s="711">
        <v>1</v>
      </c>
      <c r="I629" s="711">
        <v>58</v>
      </c>
      <c r="J629" s="711"/>
      <c r="K629" s="711"/>
      <c r="L629" s="711"/>
      <c r="M629" s="711"/>
      <c r="N629" s="711"/>
      <c r="O629" s="711"/>
      <c r="P629" s="701"/>
      <c r="Q629" s="712"/>
    </row>
    <row r="630" spans="1:17" ht="14.4" customHeight="1" x14ac:dyDescent="0.3">
      <c r="A630" s="695" t="s">
        <v>4571</v>
      </c>
      <c r="B630" s="696" t="s">
        <v>3864</v>
      </c>
      <c r="C630" s="696" t="s">
        <v>3896</v>
      </c>
      <c r="D630" s="696" t="s">
        <v>4018</v>
      </c>
      <c r="E630" s="696" t="s">
        <v>4019</v>
      </c>
      <c r="F630" s="711">
        <v>34</v>
      </c>
      <c r="G630" s="711">
        <v>17782</v>
      </c>
      <c r="H630" s="711">
        <v>1</v>
      </c>
      <c r="I630" s="711">
        <v>523</v>
      </c>
      <c r="J630" s="711">
        <v>6</v>
      </c>
      <c r="K630" s="711">
        <v>3144</v>
      </c>
      <c r="L630" s="711">
        <v>0.1768080080980767</v>
      </c>
      <c r="M630" s="711">
        <v>524</v>
      </c>
      <c r="N630" s="711">
        <v>33</v>
      </c>
      <c r="O630" s="711">
        <v>17308</v>
      </c>
      <c r="P630" s="701">
        <v>0.97334383084017551</v>
      </c>
      <c r="Q630" s="712">
        <v>524.4848484848485</v>
      </c>
    </row>
    <row r="631" spans="1:17" ht="14.4" customHeight="1" x14ac:dyDescent="0.3">
      <c r="A631" s="695" t="s">
        <v>4571</v>
      </c>
      <c r="B631" s="696" t="s">
        <v>3864</v>
      </c>
      <c r="C631" s="696" t="s">
        <v>3896</v>
      </c>
      <c r="D631" s="696" t="s">
        <v>3953</v>
      </c>
      <c r="E631" s="696" t="s">
        <v>3954</v>
      </c>
      <c r="F631" s="711">
        <v>1</v>
      </c>
      <c r="G631" s="711">
        <v>295</v>
      </c>
      <c r="H631" s="711">
        <v>1</v>
      </c>
      <c r="I631" s="711">
        <v>295</v>
      </c>
      <c r="J631" s="711"/>
      <c r="K631" s="711"/>
      <c r="L631" s="711"/>
      <c r="M631" s="711"/>
      <c r="N631" s="711"/>
      <c r="O631" s="711"/>
      <c r="P631" s="701"/>
      <c r="Q631" s="712"/>
    </row>
    <row r="632" spans="1:17" ht="14.4" customHeight="1" x14ac:dyDescent="0.3">
      <c r="A632" s="695" t="s">
        <v>4571</v>
      </c>
      <c r="B632" s="696" t="s">
        <v>3864</v>
      </c>
      <c r="C632" s="696" t="s">
        <v>3896</v>
      </c>
      <c r="D632" s="696" t="s">
        <v>4020</v>
      </c>
      <c r="E632" s="696" t="s">
        <v>3928</v>
      </c>
      <c r="F632" s="711"/>
      <c r="G632" s="711"/>
      <c r="H632" s="711"/>
      <c r="I632" s="711"/>
      <c r="J632" s="711">
        <v>2</v>
      </c>
      <c r="K632" s="711">
        <v>344</v>
      </c>
      <c r="L632" s="711"/>
      <c r="M632" s="711">
        <v>172</v>
      </c>
      <c r="N632" s="711">
        <v>1</v>
      </c>
      <c r="O632" s="711">
        <v>174</v>
      </c>
      <c r="P632" s="701"/>
      <c r="Q632" s="712">
        <v>174</v>
      </c>
    </row>
    <row r="633" spans="1:17" ht="14.4" customHeight="1" x14ac:dyDescent="0.3">
      <c r="A633" s="695" t="s">
        <v>4571</v>
      </c>
      <c r="B633" s="696" t="s">
        <v>3864</v>
      </c>
      <c r="C633" s="696" t="s">
        <v>3896</v>
      </c>
      <c r="D633" s="696" t="s">
        <v>3957</v>
      </c>
      <c r="E633" s="696" t="s">
        <v>3954</v>
      </c>
      <c r="F633" s="711"/>
      <c r="G633" s="711"/>
      <c r="H633" s="711"/>
      <c r="I633" s="711"/>
      <c r="J633" s="711"/>
      <c r="K633" s="711"/>
      <c r="L633" s="711"/>
      <c r="M633" s="711"/>
      <c r="N633" s="711">
        <v>1</v>
      </c>
      <c r="O633" s="711">
        <v>365</v>
      </c>
      <c r="P633" s="701"/>
      <c r="Q633" s="712">
        <v>365</v>
      </c>
    </row>
    <row r="634" spans="1:17" ht="14.4" customHeight="1" x14ac:dyDescent="0.3">
      <c r="A634" s="695" t="s">
        <v>4571</v>
      </c>
      <c r="B634" s="696" t="s">
        <v>3864</v>
      </c>
      <c r="C634" s="696" t="s">
        <v>3896</v>
      </c>
      <c r="D634" s="696" t="s">
        <v>3962</v>
      </c>
      <c r="E634" s="696" t="s">
        <v>3963</v>
      </c>
      <c r="F634" s="711">
        <v>1</v>
      </c>
      <c r="G634" s="711">
        <v>599</v>
      </c>
      <c r="H634" s="711">
        <v>1</v>
      </c>
      <c r="I634" s="711">
        <v>599</v>
      </c>
      <c r="J634" s="711"/>
      <c r="K634" s="711"/>
      <c r="L634" s="711"/>
      <c r="M634" s="711"/>
      <c r="N634" s="711"/>
      <c r="O634" s="711"/>
      <c r="P634" s="701"/>
      <c r="Q634" s="712"/>
    </row>
    <row r="635" spans="1:17" ht="14.4" customHeight="1" x14ac:dyDescent="0.3">
      <c r="A635" s="695" t="s">
        <v>4571</v>
      </c>
      <c r="B635" s="696" t="s">
        <v>3864</v>
      </c>
      <c r="C635" s="696" t="s">
        <v>3896</v>
      </c>
      <c r="D635" s="696" t="s">
        <v>3964</v>
      </c>
      <c r="E635" s="696" t="s">
        <v>3965</v>
      </c>
      <c r="F635" s="711">
        <v>19</v>
      </c>
      <c r="G635" s="711">
        <v>5092</v>
      </c>
      <c r="H635" s="711">
        <v>1</v>
      </c>
      <c r="I635" s="711">
        <v>268</v>
      </c>
      <c r="J635" s="711">
        <v>15</v>
      </c>
      <c r="K635" s="711">
        <v>4035</v>
      </c>
      <c r="L635" s="711">
        <v>0.79241948153967012</v>
      </c>
      <c r="M635" s="711">
        <v>269</v>
      </c>
      <c r="N635" s="711">
        <v>6</v>
      </c>
      <c r="O635" s="711">
        <v>1618</v>
      </c>
      <c r="P635" s="701">
        <v>0.31775333857030635</v>
      </c>
      <c r="Q635" s="712">
        <v>269.66666666666669</v>
      </c>
    </row>
    <row r="636" spans="1:17" ht="14.4" customHeight="1" x14ac:dyDescent="0.3">
      <c r="A636" s="695" t="s">
        <v>4571</v>
      </c>
      <c r="B636" s="696" t="s">
        <v>3864</v>
      </c>
      <c r="C636" s="696" t="s">
        <v>3896</v>
      </c>
      <c r="D636" s="696" t="s">
        <v>4037</v>
      </c>
      <c r="E636" s="696" t="s">
        <v>4038</v>
      </c>
      <c r="F636" s="711">
        <v>5</v>
      </c>
      <c r="G636" s="711">
        <v>500</v>
      </c>
      <c r="H636" s="711">
        <v>1</v>
      </c>
      <c r="I636" s="711">
        <v>100</v>
      </c>
      <c r="J636" s="711"/>
      <c r="K636" s="711"/>
      <c r="L636" s="711"/>
      <c r="M636" s="711"/>
      <c r="N636" s="711"/>
      <c r="O636" s="711"/>
      <c r="P636" s="701"/>
      <c r="Q636" s="712"/>
    </row>
    <row r="637" spans="1:17" ht="14.4" customHeight="1" x14ac:dyDescent="0.3">
      <c r="A637" s="695" t="s">
        <v>4571</v>
      </c>
      <c r="B637" s="696" t="s">
        <v>3864</v>
      </c>
      <c r="C637" s="696" t="s">
        <v>3896</v>
      </c>
      <c r="D637" s="696" t="s">
        <v>4021</v>
      </c>
      <c r="E637" s="696" t="s">
        <v>4015</v>
      </c>
      <c r="F637" s="711">
        <v>6</v>
      </c>
      <c r="G637" s="711">
        <v>6054</v>
      </c>
      <c r="H637" s="711">
        <v>1</v>
      </c>
      <c r="I637" s="711">
        <v>1009</v>
      </c>
      <c r="J637" s="711"/>
      <c r="K637" s="711"/>
      <c r="L637" s="711"/>
      <c r="M637" s="711"/>
      <c r="N637" s="711"/>
      <c r="O637" s="711"/>
      <c r="P637" s="701"/>
      <c r="Q637" s="712"/>
    </row>
    <row r="638" spans="1:17" ht="14.4" customHeight="1" x14ac:dyDescent="0.3">
      <c r="A638" s="695" t="s">
        <v>4571</v>
      </c>
      <c r="B638" s="696" t="s">
        <v>3864</v>
      </c>
      <c r="C638" s="696" t="s">
        <v>3896</v>
      </c>
      <c r="D638" s="696" t="s">
        <v>4039</v>
      </c>
      <c r="E638" s="696" t="s">
        <v>3971</v>
      </c>
      <c r="F638" s="711"/>
      <c r="G638" s="711"/>
      <c r="H638" s="711"/>
      <c r="I638" s="711"/>
      <c r="J638" s="711"/>
      <c r="K638" s="711"/>
      <c r="L638" s="711"/>
      <c r="M638" s="711"/>
      <c r="N638" s="711">
        <v>2</v>
      </c>
      <c r="O638" s="711">
        <v>1602</v>
      </c>
      <c r="P638" s="701"/>
      <c r="Q638" s="712">
        <v>801</v>
      </c>
    </row>
    <row r="639" spans="1:17" ht="14.4" customHeight="1" x14ac:dyDescent="0.3">
      <c r="A639" s="695" t="s">
        <v>4571</v>
      </c>
      <c r="B639" s="696" t="s">
        <v>3864</v>
      </c>
      <c r="C639" s="696" t="s">
        <v>3896</v>
      </c>
      <c r="D639" s="696" t="s">
        <v>3974</v>
      </c>
      <c r="E639" s="696" t="s">
        <v>3914</v>
      </c>
      <c r="F639" s="711"/>
      <c r="G639" s="711"/>
      <c r="H639" s="711"/>
      <c r="I639" s="711"/>
      <c r="J639" s="711">
        <v>9</v>
      </c>
      <c r="K639" s="711">
        <v>3501</v>
      </c>
      <c r="L639" s="711"/>
      <c r="M639" s="711">
        <v>389</v>
      </c>
      <c r="N639" s="711"/>
      <c r="O639" s="711"/>
      <c r="P639" s="701"/>
      <c r="Q639" s="712"/>
    </row>
    <row r="640" spans="1:17" ht="14.4" customHeight="1" x14ac:dyDescent="0.3">
      <c r="A640" s="695" t="s">
        <v>4572</v>
      </c>
      <c r="B640" s="696" t="s">
        <v>3864</v>
      </c>
      <c r="C640" s="696" t="s">
        <v>3885</v>
      </c>
      <c r="D640" s="696" t="s">
        <v>4031</v>
      </c>
      <c r="E640" s="696" t="s">
        <v>4032</v>
      </c>
      <c r="F640" s="711"/>
      <c r="G640" s="711"/>
      <c r="H640" s="711"/>
      <c r="I640" s="711"/>
      <c r="J640" s="711">
        <v>1</v>
      </c>
      <c r="K640" s="711">
        <v>2310</v>
      </c>
      <c r="L640" s="711"/>
      <c r="M640" s="711">
        <v>2310</v>
      </c>
      <c r="N640" s="711"/>
      <c r="O640" s="711"/>
      <c r="P640" s="701"/>
      <c r="Q640" s="712"/>
    </row>
    <row r="641" spans="1:17" ht="14.4" customHeight="1" x14ac:dyDescent="0.3">
      <c r="A641" s="695" t="s">
        <v>4572</v>
      </c>
      <c r="B641" s="696" t="s">
        <v>3864</v>
      </c>
      <c r="C641" s="696" t="s">
        <v>3885</v>
      </c>
      <c r="D641" s="696" t="s">
        <v>4010</v>
      </c>
      <c r="E641" s="696" t="s">
        <v>4011</v>
      </c>
      <c r="F641" s="711"/>
      <c r="G641" s="711"/>
      <c r="H641" s="711"/>
      <c r="I641" s="711"/>
      <c r="J641" s="711">
        <v>6</v>
      </c>
      <c r="K641" s="711">
        <v>5428.5</v>
      </c>
      <c r="L641" s="711"/>
      <c r="M641" s="711">
        <v>904.75</v>
      </c>
      <c r="N641" s="711">
        <v>47</v>
      </c>
      <c r="O641" s="711">
        <v>42523.25</v>
      </c>
      <c r="P641" s="701"/>
      <c r="Q641" s="712">
        <v>904.75</v>
      </c>
    </row>
    <row r="642" spans="1:17" ht="14.4" customHeight="1" x14ac:dyDescent="0.3">
      <c r="A642" s="695" t="s">
        <v>4572</v>
      </c>
      <c r="B642" s="696" t="s">
        <v>3864</v>
      </c>
      <c r="C642" s="696" t="s">
        <v>3885</v>
      </c>
      <c r="D642" s="696" t="s">
        <v>3888</v>
      </c>
      <c r="E642" s="696" t="s">
        <v>3889</v>
      </c>
      <c r="F642" s="711"/>
      <c r="G642" s="711"/>
      <c r="H642" s="711"/>
      <c r="I642" s="711"/>
      <c r="J642" s="711">
        <v>1</v>
      </c>
      <c r="K642" s="711">
        <v>242.64</v>
      </c>
      <c r="L642" s="711"/>
      <c r="M642" s="711">
        <v>242.64</v>
      </c>
      <c r="N642" s="711"/>
      <c r="O642" s="711"/>
      <c r="P642" s="701"/>
      <c r="Q642" s="712"/>
    </row>
    <row r="643" spans="1:17" ht="14.4" customHeight="1" x14ac:dyDescent="0.3">
      <c r="A643" s="695" t="s">
        <v>4572</v>
      </c>
      <c r="B643" s="696" t="s">
        <v>3864</v>
      </c>
      <c r="C643" s="696" t="s">
        <v>3896</v>
      </c>
      <c r="D643" s="696" t="s">
        <v>4012</v>
      </c>
      <c r="E643" s="696" t="s">
        <v>4013</v>
      </c>
      <c r="F643" s="711">
        <v>2</v>
      </c>
      <c r="G643" s="711">
        <v>370</v>
      </c>
      <c r="H643" s="711">
        <v>1</v>
      </c>
      <c r="I643" s="711">
        <v>185</v>
      </c>
      <c r="J643" s="711">
        <v>1</v>
      </c>
      <c r="K643" s="711">
        <v>185</v>
      </c>
      <c r="L643" s="711">
        <v>0.5</v>
      </c>
      <c r="M643" s="711">
        <v>185</v>
      </c>
      <c r="N643" s="711">
        <v>2</v>
      </c>
      <c r="O643" s="711">
        <v>370</v>
      </c>
      <c r="P643" s="701">
        <v>1</v>
      </c>
      <c r="Q643" s="712">
        <v>185</v>
      </c>
    </row>
    <row r="644" spans="1:17" ht="14.4" customHeight="1" x14ac:dyDescent="0.3">
      <c r="A644" s="695" t="s">
        <v>4572</v>
      </c>
      <c r="B644" s="696" t="s">
        <v>3864</v>
      </c>
      <c r="C644" s="696" t="s">
        <v>3896</v>
      </c>
      <c r="D644" s="696" t="s">
        <v>4045</v>
      </c>
      <c r="E644" s="696" t="s">
        <v>4046</v>
      </c>
      <c r="F644" s="711">
        <v>1</v>
      </c>
      <c r="G644" s="711">
        <v>1093</v>
      </c>
      <c r="H644" s="711">
        <v>1</v>
      </c>
      <c r="I644" s="711">
        <v>1093</v>
      </c>
      <c r="J644" s="711"/>
      <c r="K644" s="711"/>
      <c r="L644" s="711"/>
      <c r="M644" s="711"/>
      <c r="N644" s="711">
        <v>2</v>
      </c>
      <c r="O644" s="711">
        <v>2268</v>
      </c>
      <c r="P644" s="701">
        <v>2.0750228728270814</v>
      </c>
      <c r="Q644" s="712">
        <v>1134</v>
      </c>
    </row>
    <row r="645" spans="1:17" ht="14.4" customHeight="1" x14ac:dyDescent="0.3">
      <c r="A645" s="695" t="s">
        <v>4572</v>
      </c>
      <c r="B645" s="696" t="s">
        <v>3864</v>
      </c>
      <c r="C645" s="696" t="s">
        <v>3896</v>
      </c>
      <c r="D645" s="696" t="s">
        <v>3901</v>
      </c>
      <c r="E645" s="696" t="s">
        <v>3902</v>
      </c>
      <c r="F645" s="711">
        <v>1</v>
      </c>
      <c r="G645" s="711">
        <v>34</v>
      </c>
      <c r="H645" s="711">
        <v>1</v>
      </c>
      <c r="I645" s="711">
        <v>34</v>
      </c>
      <c r="J645" s="711">
        <v>1</v>
      </c>
      <c r="K645" s="711">
        <v>34</v>
      </c>
      <c r="L645" s="711">
        <v>1</v>
      </c>
      <c r="M645" s="711">
        <v>34</v>
      </c>
      <c r="N645" s="711"/>
      <c r="O645" s="711"/>
      <c r="P645" s="701"/>
      <c r="Q645" s="712"/>
    </row>
    <row r="646" spans="1:17" ht="14.4" customHeight="1" x14ac:dyDescent="0.3">
      <c r="A646" s="695" t="s">
        <v>4572</v>
      </c>
      <c r="B646" s="696" t="s">
        <v>3864</v>
      </c>
      <c r="C646" s="696" t="s">
        <v>3896</v>
      </c>
      <c r="D646" s="696" t="s">
        <v>3907</v>
      </c>
      <c r="E646" s="696" t="s">
        <v>3860</v>
      </c>
      <c r="F646" s="711">
        <v>11</v>
      </c>
      <c r="G646" s="711">
        <v>1716</v>
      </c>
      <c r="H646" s="711">
        <v>1</v>
      </c>
      <c r="I646" s="711">
        <v>156</v>
      </c>
      <c r="J646" s="711"/>
      <c r="K646" s="711"/>
      <c r="L646" s="711"/>
      <c r="M646" s="711"/>
      <c r="N646" s="711"/>
      <c r="O646" s="711"/>
      <c r="P646" s="701"/>
      <c r="Q646" s="712"/>
    </row>
    <row r="647" spans="1:17" ht="14.4" customHeight="1" x14ac:dyDescent="0.3">
      <c r="A647" s="695" t="s">
        <v>4572</v>
      </c>
      <c r="B647" s="696" t="s">
        <v>3864</v>
      </c>
      <c r="C647" s="696" t="s">
        <v>3896</v>
      </c>
      <c r="D647" s="696" t="s">
        <v>3908</v>
      </c>
      <c r="E647" s="696" t="s">
        <v>3860</v>
      </c>
      <c r="F647" s="711">
        <v>18</v>
      </c>
      <c r="G647" s="711">
        <v>1404</v>
      </c>
      <c r="H647" s="711">
        <v>1</v>
      </c>
      <c r="I647" s="711">
        <v>78</v>
      </c>
      <c r="J647" s="711"/>
      <c r="K647" s="711"/>
      <c r="L647" s="711"/>
      <c r="M647" s="711"/>
      <c r="N647" s="711"/>
      <c r="O647" s="711"/>
      <c r="P647" s="701"/>
      <c r="Q647" s="712"/>
    </row>
    <row r="648" spans="1:17" ht="14.4" customHeight="1" x14ac:dyDescent="0.3">
      <c r="A648" s="695" t="s">
        <v>4572</v>
      </c>
      <c r="B648" s="696" t="s">
        <v>3864</v>
      </c>
      <c r="C648" s="696" t="s">
        <v>3896</v>
      </c>
      <c r="D648" s="696" t="s">
        <v>3909</v>
      </c>
      <c r="E648" s="696" t="s">
        <v>3910</v>
      </c>
      <c r="F648" s="711">
        <v>746</v>
      </c>
      <c r="G648" s="711">
        <v>172326</v>
      </c>
      <c r="H648" s="711">
        <v>1</v>
      </c>
      <c r="I648" s="711">
        <v>231</v>
      </c>
      <c r="J648" s="711">
        <v>761</v>
      </c>
      <c r="K648" s="711">
        <v>176552</v>
      </c>
      <c r="L648" s="711">
        <v>1.0245232872578718</v>
      </c>
      <c r="M648" s="711">
        <v>232</v>
      </c>
      <c r="N648" s="711">
        <v>1028</v>
      </c>
      <c r="O648" s="711">
        <v>239050</v>
      </c>
      <c r="P648" s="701">
        <v>1.387196360386709</v>
      </c>
      <c r="Q648" s="712">
        <v>232.53891050583658</v>
      </c>
    </row>
    <row r="649" spans="1:17" ht="14.4" customHeight="1" x14ac:dyDescent="0.3">
      <c r="A649" s="695" t="s">
        <v>4572</v>
      </c>
      <c r="B649" s="696" t="s">
        <v>3864</v>
      </c>
      <c r="C649" s="696" t="s">
        <v>3896</v>
      </c>
      <c r="D649" s="696" t="s">
        <v>3911</v>
      </c>
      <c r="E649" s="696" t="s">
        <v>3912</v>
      </c>
      <c r="F649" s="711">
        <v>467</v>
      </c>
      <c r="G649" s="711">
        <v>54172</v>
      </c>
      <c r="H649" s="711">
        <v>1</v>
      </c>
      <c r="I649" s="711">
        <v>116</v>
      </c>
      <c r="J649" s="711">
        <v>392</v>
      </c>
      <c r="K649" s="711">
        <v>45472</v>
      </c>
      <c r="L649" s="711">
        <v>0.83940042826552463</v>
      </c>
      <c r="M649" s="711">
        <v>116</v>
      </c>
      <c r="N649" s="711">
        <v>401</v>
      </c>
      <c r="O649" s="711">
        <v>46708</v>
      </c>
      <c r="P649" s="701">
        <v>0.86221664328435355</v>
      </c>
      <c r="Q649" s="712">
        <v>116.47880299251871</v>
      </c>
    </row>
    <row r="650" spans="1:17" ht="14.4" customHeight="1" x14ac:dyDescent="0.3">
      <c r="A650" s="695" t="s">
        <v>4572</v>
      </c>
      <c r="B650" s="696" t="s">
        <v>3864</v>
      </c>
      <c r="C650" s="696" t="s">
        <v>3896</v>
      </c>
      <c r="D650" s="696" t="s">
        <v>3913</v>
      </c>
      <c r="E650" s="696" t="s">
        <v>3914</v>
      </c>
      <c r="F650" s="711">
        <v>26</v>
      </c>
      <c r="G650" s="711">
        <v>8294</v>
      </c>
      <c r="H650" s="711">
        <v>1</v>
      </c>
      <c r="I650" s="711">
        <v>319</v>
      </c>
      <c r="J650" s="711">
        <v>25</v>
      </c>
      <c r="K650" s="711">
        <v>8000</v>
      </c>
      <c r="L650" s="711">
        <v>0.96455268869061972</v>
      </c>
      <c r="M650" s="711">
        <v>320</v>
      </c>
      <c r="N650" s="711">
        <v>21</v>
      </c>
      <c r="O650" s="711">
        <v>6734</v>
      </c>
      <c r="P650" s="701">
        <v>0.81191222570532917</v>
      </c>
      <c r="Q650" s="712">
        <v>320.66666666666669</v>
      </c>
    </row>
    <row r="651" spans="1:17" ht="14.4" customHeight="1" x14ac:dyDescent="0.3">
      <c r="A651" s="695" t="s">
        <v>4572</v>
      </c>
      <c r="B651" s="696" t="s">
        <v>3864</v>
      </c>
      <c r="C651" s="696" t="s">
        <v>3896</v>
      </c>
      <c r="D651" s="696" t="s">
        <v>3915</v>
      </c>
      <c r="E651" s="696" t="s">
        <v>3916</v>
      </c>
      <c r="F651" s="711">
        <v>252</v>
      </c>
      <c r="G651" s="711">
        <v>121716</v>
      </c>
      <c r="H651" s="711">
        <v>1</v>
      </c>
      <c r="I651" s="711">
        <v>483</v>
      </c>
      <c r="J651" s="711">
        <v>213</v>
      </c>
      <c r="K651" s="711">
        <v>103092</v>
      </c>
      <c r="L651" s="711">
        <v>0.84698807059055503</v>
      </c>
      <c r="M651" s="711">
        <v>484</v>
      </c>
      <c r="N651" s="711">
        <v>116</v>
      </c>
      <c r="O651" s="711">
        <v>56172</v>
      </c>
      <c r="P651" s="701">
        <v>0.46150054224588388</v>
      </c>
      <c r="Q651" s="712">
        <v>484.24137931034483</v>
      </c>
    </row>
    <row r="652" spans="1:17" ht="14.4" customHeight="1" x14ac:dyDescent="0.3">
      <c r="A652" s="695" t="s">
        <v>4572</v>
      </c>
      <c r="B652" s="696" t="s">
        <v>3864</v>
      </c>
      <c r="C652" s="696" t="s">
        <v>3896</v>
      </c>
      <c r="D652" s="696" t="s">
        <v>3917</v>
      </c>
      <c r="E652" s="696" t="s">
        <v>3918</v>
      </c>
      <c r="F652" s="711">
        <v>75</v>
      </c>
      <c r="G652" s="711">
        <v>50700</v>
      </c>
      <c r="H652" s="711">
        <v>1</v>
      </c>
      <c r="I652" s="711">
        <v>676</v>
      </c>
      <c r="J652" s="711">
        <v>44</v>
      </c>
      <c r="K652" s="711">
        <v>29788</v>
      </c>
      <c r="L652" s="711">
        <v>0.58753451676528601</v>
      </c>
      <c r="M652" s="711">
        <v>677</v>
      </c>
      <c r="N652" s="711">
        <v>50</v>
      </c>
      <c r="O652" s="711">
        <v>33896</v>
      </c>
      <c r="P652" s="701">
        <v>0.66856015779092703</v>
      </c>
      <c r="Q652" s="712">
        <v>677.92</v>
      </c>
    </row>
    <row r="653" spans="1:17" ht="14.4" customHeight="1" x14ac:dyDescent="0.3">
      <c r="A653" s="695" t="s">
        <v>4572</v>
      </c>
      <c r="B653" s="696" t="s">
        <v>3864</v>
      </c>
      <c r="C653" s="696" t="s">
        <v>3896</v>
      </c>
      <c r="D653" s="696" t="s">
        <v>3921</v>
      </c>
      <c r="E653" s="696" t="s">
        <v>3916</v>
      </c>
      <c r="F653" s="711">
        <v>224</v>
      </c>
      <c r="G653" s="711">
        <v>123200</v>
      </c>
      <c r="H653" s="711">
        <v>1</v>
      </c>
      <c r="I653" s="711">
        <v>550</v>
      </c>
      <c r="J653" s="711">
        <v>169</v>
      </c>
      <c r="K653" s="711">
        <v>93457</v>
      </c>
      <c r="L653" s="711">
        <v>0.75857954545454542</v>
      </c>
      <c r="M653" s="711">
        <v>553</v>
      </c>
      <c r="N653" s="711">
        <v>174</v>
      </c>
      <c r="O653" s="711">
        <v>96402</v>
      </c>
      <c r="P653" s="701">
        <v>0.78248376623376625</v>
      </c>
      <c r="Q653" s="712">
        <v>554.0344827586207</v>
      </c>
    </row>
    <row r="654" spans="1:17" ht="14.4" customHeight="1" x14ac:dyDescent="0.3">
      <c r="A654" s="695" t="s">
        <v>4572</v>
      </c>
      <c r="B654" s="696" t="s">
        <v>3864</v>
      </c>
      <c r="C654" s="696" t="s">
        <v>3896</v>
      </c>
      <c r="D654" s="696" t="s">
        <v>3922</v>
      </c>
      <c r="E654" s="696" t="s">
        <v>3918</v>
      </c>
      <c r="F654" s="711">
        <v>21</v>
      </c>
      <c r="G654" s="711">
        <v>15603</v>
      </c>
      <c r="H654" s="711">
        <v>1</v>
      </c>
      <c r="I654" s="711">
        <v>743</v>
      </c>
      <c r="J654" s="711">
        <v>71</v>
      </c>
      <c r="K654" s="711">
        <v>52966</v>
      </c>
      <c r="L654" s="711">
        <v>3.394603601871435</v>
      </c>
      <c r="M654" s="711">
        <v>746</v>
      </c>
      <c r="N654" s="711">
        <v>77</v>
      </c>
      <c r="O654" s="711">
        <v>57546</v>
      </c>
      <c r="P654" s="701">
        <v>3.6881368967506249</v>
      </c>
      <c r="Q654" s="712">
        <v>747.35064935064941</v>
      </c>
    </row>
    <row r="655" spans="1:17" ht="14.4" customHeight="1" x14ac:dyDescent="0.3">
      <c r="A655" s="695" t="s">
        <v>4572</v>
      </c>
      <c r="B655" s="696" t="s">
        <v>3864</v>
      </c>
      <c r="C655" s="696" t="s">
        <v>3896</v>
      </c>
      <c r="D655" s="696" t="s">
        <v>4014</v>
      </c>
      <c r="E655" s="696" t="s">
        <v>4015</v>
      </c>
      <c r="F655" s="711">
        <v>1018</v>
      </c>
      <c r="G655" s="711">
        <v>814400</v>
      </c>
      <c r="H655" s="711">
        <v>1</v>
      </c>
      <c r="I655" s="711">
        <v>800</v>
      </c>
      <c r="J655" s="711">
        <v>953</v>
      </c>
      <c r="K655" s="711">
        <v>765259</v>
      </c>
      <c r="L655" s="711">
        <v>0.9396598722986248</v>
      </c>
      <c r="M655" s="711">
        <v>803</v>
      </c>
      <c r="N655" s="711">
        <v>907</v>
      </c>
      <c r="O655" s="711">
        <v>729169</v>
      </c>
      <c r="P655" s="701">
        <v>0.89534503929273079</v>
      </c>
      <c r="Q655" s="712">
        <v>803.93495038588753</v>
      </c>
    </row>
    <row r="656" spans="1:17" ht="14.4" customHeight="1" x14ac:dyDescent="0.3">
      <c r="A656" s="695" t="s">
        <v>4572</v>
      </c>
      <c r="B656" s="696" t="s">
        <v>3864</v>
      </c>
      <c r="C656" s="696" t="s">
        <v>3896</v>
      </c>
      <c r="D656" s="696" t="s">
        <v>3923</v>
      </c>
      <c r="E656" s="696" t="s">
        <v>3924</v>
      </c>
      <c r="F656" s="711">
        <v>1</v>
      </c>
      <c r="G656" s="711">
        <v>435</v>
      </c>
      <c r="H656" s="711">
        <v>1</v>
      </c>
      <c r="I656" s="711">
        <v>435</v>
      </c>
      <c r="J656" s="711">
        <v>2</v>
      </c>
      <c r="K656" s="711">
        <v>878</v>
      </c>
      <c r="L656" s="711">
        <v>2.018390804597701</v>
      </c>
      <c r="M656" s="711">
        <v>439</v>
      </c>
      <c r="N656" s="711"/>
      <c r="O656" s="711"/>
      <c r="P656" s="701"/>
      <c r="Q656" s="712"/>
    </row>
    <row r="657" spans="1:17" ht="14.4" customHeight="1" x14ac:dyDescent="0.3">
      <c r="A657" s="695" t="s">
        <v>4572</v>
      </c>
      <c r="B657" s="696" t="s">
        <v>3864</v>
      </c>
      <c r="C657" s="696" t="s">
        <v>3896</v>
      </c>
      <c r="D657" s="696" t="s">
        <v>3925</v>
      </c>
      <c r="E657" s="696" t="s">
        <v>3926</v>
      </c>
      <c r="F657" s="711"/>
      <c r="G657" s="711"/>
      <c r="H657" s="711"/>
      <c r="I657" s="711"/>
      <c r="J657" s="711">
        <v>1</v>
      </c>
      <c r="K657" s="711">
        <v>431</v>
      </c>
      <c r="L657" s="711"/>
      <c r="M657" s="711">
        <v>431</v>
      </c>
      <c r="N657" s="711"/>
      <c r="O657" s="711"/>
      <c r="P657" s="701"/>
      <c r="Q657" s="712"/>
    </row>
    <row r="658" spans="1:17" ht="14.4" customHeight="1" x14ac:dyDescent="0.3">
      <c r="A658" s="695" t="s">
        <v>4572</v>
      </c>
      <c r="B658" s="696" t="s">
        <v>3864</v>
      </c>
      <c r="C658" s="696" t="s">
        <v>3896</v>
      </c>
      <c r="D658" s="696" t="s">
        <v>4035</v>
      </c>
      <c r="E658" s="696" t="s">
        <v>3963</v>
      </c>
      <c r="F658" s="711">
        <v>119</v>
      </c>
      <c r="G658" s="711">
        <v>83419</v>
      </c>
      <c r="H658" s="711">
        <v>1</v>
      </c>
      <c r="I658" s="711">
        <v>701</v>
      </c>
      <c r="J658" s="711">
        <v>105</v>
      </c>
      <c r="K658" s="711">
        <v>74025</v>
      </c>
      <c r="L658" s="711">
        <v>0.88738776537719222</v>
      </c>
      <c r="M658" s="711">
        <v>705</v>
      </c>
      <c r="N658" s="711">
        <v>87</v>
      </c>
      <c r="O658" s="711">
        <v>61489</v>
      </c>
      <c r="P658" s="701">
        <v>0.73711025066231917</v>
      </c>
      <c r="Q658" s="712">
        <v>706.77011494252872</v>
      </c>
    </row>
    <row r="659" spans="1:17" ht="14.4" customHeight="1" x14ac:dyDescent="0.3">
      <c r="A659" s="695" t="s">
        <v>4572</v>
      </c>
      <c r="B659" s="696" t="s">
        <v>3864</v>
      </c>
      <c r="C659" s="696" t="s">
        <v>3896</v>
      </c>
      <c r="D659" s="696" t="s">
        <v>4036</v>
      </c>
      <c r="E659" s="696" t="s">
        <v>3920</v>
      </c>
      <c r="F659" s="711">
        <v>3</v>
      </c>
      <c r="G659" s="711">
        <v>2445</v>
      </c>
      <c r="H659" s="711">
        <v>1</v>
      </c>
      <c r="I659" s="711">
        <v>815</v>
      </c>
      <c r="J659" s="711">
        <v>2</v>
      </c>
      <c r="K659" s="711">
        <v>1636</v>
      </c>
      <c r="L659" s="711">
        <v>0.66912065439672797</v>
      </c>
      <c r="M659" s="711">
        <v>818</v>
      </c>
      <c r="N659" s="711">
        <v>7</v>
      </c>
      <c r="O659" s="711">
        <v>5730</v>
      </c>
      <c r="P659" s="701">
        <v>2.3435582822085887</v>
      </c>
      <c r="Q659" s="712">
        <v>818.57142857142856</v>
      </c>
    </row>
    <row r="660" spans="1:17" ht="14.4" customHeight="1" x14ac:dyDescent="0.3">
      <c r="A660" s="695" t="s">
        <v>4572</v>
      </c>
      <c r="B660" s="696" t="s">
        <v>3864</v>
      </c>
      <c r="C660" s="696" t="s">
        <v>3896</v>
      </c>
      <c r="D660" s="696" t="s">
        <v>3927</v>
      </c>
      <c r="E660" s="696" t="s">
        <v>3928</v>
      </c>
      <c r="F660" s="711">
        <v>244</v>
      </c>
      <c r="G660" s="711">
        <v>50264</v>
      </c>
      <c r="H660" s="711">
        <v>1</v>
      </c>
      <c r="I660" s="711">
        <v>206</v>
      </c>
      <c r="J660" s="711">
        <v>234</v>
      </c>
      <c r="K660" s="711">
        <v>48438</v>
      </c>
      <c r="L660" s="711">
        <v>0.96367181282826675</v>
      </c>
      <c r="M660" s="711">
        <v>207</v>
      </c>
      <c r="N660" s="711">
        <v>252</v>
      </c>
      <c r="O660" s="711">
        <v>52296</v>
      </c>
      <c r="P660" s="701">
        <v>1.040426547827471</v>
      </c>
      <c r="Q660" s="712">
        <v>207.52380952380952</v>
      </c>
    </row>
    <row r="661" spans="1:17" ht="14.4" customHeight="1" x14ac:dyDescent="0.3">
      <c r="A661" s="695" t="s">
        <v>4572</v>
      </c>
      <c r="B661" s="696" t="s">
        <v>3864</v>
      </c>
      <c r="C661" s="696" t="s">
        <v>3896</v>
      </c>
      <c r="D661" s="696" t="s">
        <v>3935</v>
      </c>
      <c r="E661" s="696" t="s">
        <v>3936</v>
      </c>
      <c r="F661" s="711">
        <v>1958</v>
      </c>
      <c r="G661" s="711">
        <v>158598</v>
      </c>
      <c r="H661" s="711">
        <v>1</v>
      </c>
      <c r="I661" s="711">
        <v>81</v>
      </c>
      <c r="J661" s="711">
        <v>1844</v>
      </c>
      <c r="K661" s="711">
        <v>151208</v>
      </c>
      <c r="L661" s="711">
        <v>0.95340420434053397</v>
      </c>
      <c r="M661" s="711">
        <v>82</v>
      </c>
      <c r="N661" s="711">
        <v>2028</v>
      </c>
      <c r="O661" s="711">
        <v>167374</v>
      </c>
      <c r="P661" s="701">
        <v>1.0553348718142725</v>
      </c>
      <c r="Q661" s="712">
        <v>82.531558185404336</v>
      </c>
    </row>
    <row r="662" spans="1:17" ht="14.4" customHeight="1" x14ac:dyDescent="0.3">
      <c r="A662" s="695" t="s">
        <v>4572</v>
      </c>
      <c r="B662" s="696" t="s">
        <v>3864</v>
      </c>
      <c r="C662" s="696" t="s">
        <v>3896</v>
      </c>
      <c r="D662" s="696" t="s">
        <v>3939</v>
      </c>
      <c r="E662" s="696" t="s">
        <v>3940</v>
      </c>
      <c r="F662" s="711"/>
      <c r="G662" s="711"/>
      <c r="H662" s="711"/>
      <c r="I662" s="711"/>
      <c r="J662" s="711">
        <v>1</v>
      </c>
      <c r="K662" s="711">
        <v>703</v>
      </c>
      <c r="L662" s="711"/>
      <c r="M662" s="711">
        <v>703</v>
      </c>
      <c r="N662" s="711">
        <v>2</v>
      </c>
      <c r="O662" s="711">
        <v>1409</v>
      </c>
      <c r="P662" s="701"/>
      <c r="Q662" s="712">
        <v>704.5</v>
      </c>
    </row>
    <row r="663" spans="1:17" ht="14.4" customHeight="1" x14ac:dyDescent="0.3">
      <c r="A663" s="695" t="s">
        <v>4572</v>
      </c>
      <c r="B663" s="696" t="s">
        <v>3864</v>
      </c>
      <c r="C663" s="696" t="s">
        <v>3896</v>
      </c>
      <c r="D663" s="696" t="s">
        <v>3941</v>
      </c>
      <c r="E663" s="696" t="s">
        <v>3942</v>
      </c>
      <c r="F663" s="711"/>
      <c r="G663" s="711"/>
      <c r="H663" s="711"/>
      <c r="I663" s="711"/>
      <c r="J663" s="711"/>
      <c r="K663" s="711"/>
      <c r="L663" s="711"/>
      <c r="M663" s="711"/>
      <c r="N663" s="711">
        <v>1</v>
      </c>
      <c r="O663" s="711">
        <v>0</v>
      </c>
      <c r="P663" s="701"/>
      <c r="Q663" s="712">
        <v>0</v>
      </c>
    </row>
    <row r="664" spans="1:17" ht="14.4" customHeight="1" x14ac:dyDescent="0.3">
      <c r="A664" s="695" t="s">
        <v>4572</v>
      </c>
      <c r="B664" s="696" t="s">
        <v>3864</v>
      </c>
      <c r="C664" s="696" t="s">
        <v>3896</v>
      </c>
      <c r="D664" s="696" t="s">
        <v>4016</v>
      </c>
      <c r="E664" s="696" t="s">
        <v>4015</v>
      </c>
      <c r="F664" s="711">
        <v>240</v>
      </c>
      <c r="G664" s="711">
        <v>222240</v>
      </c>
      <c r="H664" s="711">
        <v>1</v>
      </c>
      <c r="I664" s="711">
        <v>926</v>
      </c>
      <c r="J664" s="711">
        <v>212</v>
      </c>
      <c r="K664" s="711">
        <v>196948</v>
      </c>
      <c r="L664" s="711">
        <v>0.88619510439164861</v>
      </c>
      <c r="M664" s="711">
        <v>929</v>
      </c>
      <c r="N664" s="711">
        <v>305</v>
      </c>
      <c r="O664" s="711">
        <v>283757</v>
      </c>
      <c r="P664" s="701">
        <v>1.2768043556515478</v>
      </c>
      <c r="Q664" s="712">
        <v>930.35081967213114</v>
      </c>
    </row>
    <row r="665" spans="1:17" ht="14.4" customHeight="1" x14ac:dyDescent="0.3">
      <c r="A665" s="695" t="s">
        <v>4572</v>
      </c>
      <c r="B665" s="696" t="s">
        <v>3864</v>
      </c>
      <c r="C665" s="696" t="s">
        <v>3896</v>
      </c>
      <c r="D665" s="696" t="s">
        <v>3943</v>
      </c>
      <c r="E665" s="696" t="s">
        <v>3944</v>
      </c>
      <c r="F665" s="711"/>
      <c r="G665" s="711"/>
      <c r="H665" s="711"/>
      <c r="I665" s="711"/>
      <c r="J665" s="711">
        <v>32</v>
      </c>
      <c r="K665" s="711">
        <v>0</v>
      </c>
      <c r="L665" s="711"/>
      <c r="M665" s="711">
        <v>0</v>
      </c>
      <c r="N665" s="711"/>
      <c r="O665" s="711"/>
      <c r="P665" s="701"/>
      <c r="Q665" s="712"/>
    </row>
    <row r="666" spans="1:17" ht="14.4" customHeight="1" x14ac:dyDescent="0.3">
      <c r="A666" s="695" t="s">
        <v>4572</v>
      </c>
      <c r="B666" s="696" t="s">
        <v>3864</v>
      </c>
      <c r="C666" s="696" t="s">
        <v>3896</v>
      </c>
      <c r="D666" s="696" t="s">
        <v>3945</v>
      </c>
      <c r="E666" s="696" t="s">
        <v>3946</v>
      </c>
      <c r="F666" s="711"/>
      <c r="G666" s="711"/>
      <c r="H666" s="711"/>
      <c r="I666" s="711"/>
      <c r="J666" s="711">
        <v>1</v>
      </c>
      <c r="K666" s="711">
        <v>112</v>
      </c>
      <c r="L666" s="711"/>
      <c r="M666" s="711">
        <v>112</v>
      </c>
      <c r="N666" s="711"/>
      <c r="O666" s="711"/>
      <c r="P666" s="701"/>
      <c r="Q666" s="712"/>
    </row>
    <row r="667" spans="1:17" ht="14.4" customHeight="1" x14ac:dyDescent="0.3">
      <c r="A667" s="695" t="s">
        <v>4572</v>
      </c>
      <c r="B667" s="696" t="s">
        <v>3864</v>
      </c>
      <c r="C667" s="696" t="s">
        <v>3896</v>
      </c>
      <c r="D667" s="696" t="s">
        <v>4017</v>
      </c>
      <c r="E667" s="696" t="s">
        <v>4015</v>
      </c>
      <c r="F667" s="711">
        <v>301</v>
      </c>
      <c r="G667" s="711">
        <v>220633</v>
      </c>
      <c r="H667" s="711">
        <v>1</v>
      </c>
      <c r="I667" s="711">
        <v>733</v>
      </c>
      <c r="J667" s="711">
        <v>256</v>
      </c>
      <c r="K667" s="711">
        <v>187904</v>
      </c>
      <c r="L667" s="711">
        <v>0.85165863674065079</v>
      </c>
      <c r="M667" s="711">
        <v>734</v>
      </c>
      <c r="N667" s="711">
        <v>369</v>
      </c>
      <c r="O667" s="711">
        <v>271038</v>
      </c>
      <c r="P667" s="701">
        <v>1.2284563052671178</v>
      </c>
      <c r="Q667" s="712">
        <v>734.52032520325201</v>
      </c>
    </row>
    <row r="668" spans="1:17" ht="14.4" customHeight="1" x14ac:dyDescent="0.3">
      <c r="A668" s="695" t="s">
        <v>4572</v>
      </c>
      <c r="B668" s="696" t="s">
        <v>3864</v>
      </c>
      <c r="C668" s="696" t="s">
        <v>3896</v>
      </c>
      <c r="D668" s="696" t="s">
        <v>4025</v>
      </c>
      <c r="E668" s="696" t="s">
        <v>4026</v>
      </c>
      <c r="F668" s="711">
        <v>1</v>
      </c>
      <c r="G668" s="711">
        <v>58</v>
      </c>
      <c r="H668" s="711">
        <v>1</v>
      </c>
      <c r="I668" s="711">
        <v>58</v>
      </c>
      <c r="J668" s="711"/>
      <c r="K668" s="711"/>
      <c r="L668" s="711"/>
      <c r="M668" s="711"/>
      <c r="N668" s="711">
        <v>1</v>
      </c>
      <c r="O668" s="711">
        <v>56</v>
      </c>
      <c r="P668" s="701">
        <v>0.96551724137931039</v>
      </c>
      <c r="Q668" s="712">
        <v>56</v>
      </c>
    </row>
    <row r="669" spans="1:17" ht="14.4" customHeight="1" x14ac:dyDescent="0.3">
      <c r="A669" s="695" t="s">
        <v>4572</v>
      </c>
      <c r="B669" s="696" t="s">
        <v>3864</v>
      </c>
      <c r="C669" s="696" t="s">
        <v>3896</v>
      </c>
      <c r="D669" s="696" t="s">
        <v>4018</v>
      </c>
      <c r="E669" s="696" t="s">
        <v>4019</v>
      </c>
      <c r="F669" s="711">
        <v>68</v>
      </c>
      <c r="G669" s="711">
        <v>35564</v>
      </c>
      <c r="H669" s="711">
        <v>1</v>
      </c>
      <c r="I669" s="711">
        <v>523</v>
      </c>
      <c r="J669" s="711">
        <v>62</v>
      </c>
      <c r="K669" s="711">
        <v>32488</v>
      </c>
      <c r="L669" s="711">
        <v>0.91350804184006296</v>
      </c>
      <c r="M669" s="711">
        <v>524</v>
      </c>
      <c r="N669" s="711">
        <v>51</v>
      </c>
      <c r="O669" s="711">
        <v>26736</v>
      </c>
      <c r="P669" s="701">
        <v>0.75177145427960856</v>
      </c>
      <c r="Q669" s="712">
        <v>524.23529411764707</v>
      </c>
    </row>
    <row r="670" spans="1:17" ht="14.4" customHeight="1" x14ac:dyDescent="0.3">
      <c r="A670" s="695" t="s">
        <v>4572</v>
      </c>
      <c r="B670" s="696" t="s">
        <v>3864</v>
      </c>
      <c r="C670" s="696" t="s">
        <v>3896</v>
      </c>
      <c r="D670" s="696" t="s">
        <v>3953</v>
      </c>
      <c r="E670" s="696" t="s">
        <v>3954</v>
      </c>
      <c r="F670" s="711">
        <v>41</v>
      </c>
      <c r="G670" s="711">
        <v>12095</v>
      </c>
      <c r="H670" s="711">
        <v>1</v>
      </c>
      <c r="I670" s="711">
        <v>295</v>
      </c>
      <c r="J670" s="711">
        <v>106</v>
      </c>
      <c r="K670" s="711">
        <v>31376</v>
      </c>
      <c r="L670" s="711">
        <v>2.5941298057048368</v>
      </c>
      <c r="M670" s="711">
        <v>296</v>
      </c>
      <c r="N670" s="711">
        <v>92</v>
      </c>
      <c r="O670" s="711">
        <v>27262</v>
      </c>
      <c r="P670" s="701">
        <v>2.2539892517569244</v>
      </c>
      <c r="Q670" s="712">
        <v>296.32608695652175</v>
      </c>
    </row>
    <row r="671" spans="1:17" ht="14.4" customHeight="1" x14ac:dyDescent="0.3">
      <c r="A671" s="695" t="s">
        <v>4572</v>
      </c>
      <c r="B671" s="696" t="s">
        <v>3864</v>
      </c>
      <c r="C671" s="696" t="s">
        <v>3896</v>
      </c>
      <c r="D671" s="696" t="s">
        <v>4020</v>
      </c>
      <c r="E671" s="696" t="s">
        <v>3928</v>
      </c>
      <c r="F671" s="711">
        <v>70</v>
      </c>
      <c r="G671" s="711">
        <v>12040</v>
      </c>
      <c r="H671" s="711">
        <v>1</v>
      </c>
      <c r="I671" s="711">
        <v>172</v>
      </c>
      <c r="J671" s="711">
        <v>74</v>
      </c>
      <c r="K671" s="711">
        <v>12728</v>
      </c>
      <c r="L671" s="711">
        <v>1.0571428571428572</v>
      </c>
      <c r="M671" s="711">
        <v>172</v>
      </c>
      <c r="N671" s="711">
        <v>115</v>
      </c>
      <c r="O671" s="711">
        <v>19844</v>
      </c>
      <c r="P671" s="701">
        <v>1.6481727574750831</v>
      </c>
      <c r="Q671" s="712">
        <v>172.55652173913043</v>
      </c>
    </row>
    <row r="672" spans="1:17" ht="14.4" customHeight="1" x14ac:dyDescent="0.3">
      <c r="A672" s="695" t="s">
        <v>4572</v>
      </c>
      <c r="B672" s="696" t="s">
        <v>3864</v>
      </c>
      <c r="C672" s="696" t="s">
        <v>3896</v>
      </c>
      <c r="D672" s="696" t="s">
        <v>3957</v>
      </c>
      <c r="E672" s="696" t="s">
        <v>3954</v>
      </c>
      <c r="F672" s="711">
        <v>124</v>
      </c>
      <c r="G672" s="711">
        <v>44888</v>
      </c>
      <c r="H672" s="711">
        <v>1</v>
      </c>
      <c r="I672" s="711">
        <v>362</v>
      </c>
      <c r="J672" s="711">
        <v>37</v>
      </c>
      <c r="K672" s="711">
        <v>13505</v>
      </c>
      <c r="L672" s="711">
        <v>0.30085991801817857</v>
      </c>
      <c r="M672" s="711">
        <v>365</v>
      </c>
      <c r="N672" s="711">
        <v>68</v>
      </c>
      <c r="O672" s="711">
        <v>24976</v>
      </c>
      <c r="P672" s="701">
        <v>0.55640705756549635</v>
      </c>
      <c r="Q672" s="712">
        <v>367.29411764705884</v>
      </c>
    </row>
    <row r="673" spans="1:17" ht="14.4" customHeight="1" x14ac:dyDescent="0.3">
      <c r="A673" s="695" t="s">
        <v>4572</v>
      </c>
      <c r="B673" s="696" t="s">
        <v>3864</v>
      </c>
      <c r="C673" s="696" t="s">
        <v>3896</v>
      </c>
      <c r="D673" s="696" t="s">
        <v>3960</v>
      </c>
      <c r="E673" s="696" t="s">
        <v>3961</v>
      </c>
      <c r="F673" s="711"/>
      <c r="G673" s="711"/>
      <c r="H673" s="711"/>
      <c r="I673" s="711"/>
      <c r="J673" s="711">
        <v>2</v>
      </c>
      <c r="K673" s="711">
        <v>1270</v>
      </c>
      <c r="L673" s="711"/>
      <c r="M673" s="711">
        <v>635</v>
      </c>
      <c r="N673" s="711">
        <v>1</v>
      </c>
      <c r="O673" s="711">
        <v>635</v>
      </c>
      <c r="P673" s="701"/>
      <c r="Q673" s="712">
        <v>635</v>
      </c>
    </row>
    <row r="674" spans="1:17" ht="14.4" customHeight="1" x14ac:dyDescent="0.3">
      <c r="A674" s="695" t="s">
        <v>4572</v>
      </c>
      <c r="B674" s="696" t="s">
        <v>3864</v>
      </c>
      <c r="C674" s="696" t="s">
        <v>3896</v>
      </c>
      <c r="D674" s="696" t="s">
        <v>3962</v>
      </c>
      <c r="E674" s="696" t="s">
        <v>3963</v>
      </c>
      <c r="F674" s="711">
        <v>17</v>
      </c>
      <c r="G674" s="711">
        <v>10183</v>
      </c>
      <c r="H674" s="711">
        <v>1</v>
      </c>
      <c r="I674" s="711">
        <v>599</v>
      </c>
      <c r="J674" s="711">
        <v>23</v>
      </c>
      <c r="K674" s="711">
        <v>13823</v>
      </c>
      <c r="L674" s="711">
        <v>1.3574585092801728</v>
      </c>
      <c r="M674" s="711">
        <v>601</v>
      </c>
      <c r="N674" s="711">
        <v>31</v>
      </c>
      <c r="O674" s="711">
        <v>18663</v>
      </c>
      <c r="P674" s="701">
        <v>1.8327604831582049</v>
      </c>
      <c r="Q674" s="712">
        <v>602.0322580645161</v>
      </c>
    </row>
    <row r="675" spans="1:17" ht="14.4" customHeight="1" x14ac:dyDescent="0.3">
      <c r="A675" s="695" t="s">
        <v>4572</v>
      </c>
      <c r="B675" s="696" t="s">
        <v>3864</v>
      </c>
      <c r="C675" s="696" t="s">
        <v>3896</v>
      </c>
      <c r="D675" s="696" t="s">
        <v>3964</v>
      </c>
      <c r="E675" s="696" t="s">
        <v>3965</v>
      </c>
      <c r="F675" s="711">
        <v>148</v>
      </c>
      <c r="G675" s="711">
        <v>39664</v>
      </c>
      <c r="H675" s="711">
        <v>1</v>
      </c>
      <c r="I675" s="711">
        <v>268</v>
      </c>
      <c r="J675" s="711">
        <v>145</v>
      </c>
      <c r="K675" s="711">
        <v>39005</v>
      </c>
      <c r="L675" s="711">
        <v>0.98338543767648245</v>
      </c>
      <c r="M675" s="711">
        <v>269</v>
      </c>
      <c r="N675" s="711">
        <v>124</v>
      </c>
      <c r="O675" s="711">
        <v>33416</v>
      </c>
      <c r="P675" s="701">
        <v>0.84247680516337231</v>
      </c>
      <c r="Q675" s="712">
        <v>269.48387096774195</v>
      </c>
    </row>
    <row r="676" spans="1:17" ht="14.4" customHeight="1" x14ac:dyDescent="0.3">
      <c r="A676" s="695" t="s">
        <v>4572</v>
      </c>
      <c r="B676" s="696" t="s">
        <v>3864</v>
      </c>
      <c r="C676" s="696" t="s">
        <v>3896</v>
      </c>
      <c r="D676" s="696" t="s">
        <v>4037</v>
      </c>
      <c r="E676" s="696" t="s">
        <v>4038</v>
      </c>
      <c r="F676" s="711">
        <v>11</v>
      </c>
      <c r="G676" s="711">
        <v>1100</v>
      </c>
      <c r="H676" s="711">
        <v>1</v>
      </c>
      <c r="I676" s="711">
        <v>100</v>
      </c>
      <c r="J676" s="711">
        <v>3</v>
      </c>
      <c r="K676" s="711">
        <v>300</v>
      </c>
      <c r="L676" s="711">
        <v>0.27272727272727271</v>
      </c>
      <c r="M676" s="711">
        <v>100</v>
      </c>
      <c r="N676" s="711">
        <v>6</v>
      </c>
      <c r="O676" s="711">
        <v>600</v>
      </c>
      <c r="P676" s="701">
        <v>0.54545454545454541</v>
      </c>
      <c r="Q676" s="712">
        <v>100</v>
      </c>
    </row>
    <row r="677" spans="1:17" ht="14.4" customHeight="1" x14ac:dyDescent="0.3">
      <c r="A677" s="695" t="s">
        <v>4572</v>
      </c>
      <c r="B677" s="696" t="s">
        <v>3864</v>
      </c>
      <c r="C677" s="696" t="s">
        <v>3896</v>
      </c>
      <c r="D677" s="696" t="s">
        <v>4021</v>
      </c>
      <c r="E677" s="696" t="s">
        <v>4015</v>
      </c>
      <c r="F677" s="711">
        <v>8</v>
      </c>
      <c r="G677" s="711">
        <v>8072</v>
      </c>
      <c r="H677" s="711">
        <v>1</v>
      </c>
      <c r="I677" s="711">
        <v>1009</v>
      </c>
      <c r="J677" s="711"/>
      <c r="K677" s="711"/>
      <c r="L677" s="711"/>
      <c r="M677" s="711"/>
      <c r="N677" s="711">
        <v>13</v>
      </c>
      <c r="O677" s="711">
        <v>13156</v>
      </c>
      <c r="P677" s="701">
        <v>1.6298315163528245</v>
      </c>
      <c r="Q677" s="712">
        <v>1012</v>
      </c>
    </row>
    <row r="678" spans="1:17" ht="14.4" customHeight="1" x14ac:dyDescent="0.3">
      <c r="A678" s="695" t="s">
        <v>4572</v>
      </c>
      <c r="B678" s="696" t="s">
        <v>3864</v>
      </c>
      <c r="C678" s="696" t="s">
        <v>3896</v>
      </c>
      <c r="D678" s="696" t="s">
        <v>3968</v>
      </c>
      <c r="E678" s="696" t="s">
        <v>3924</v>
      </c>
      <c r="F678" s="711">
        <v>2</v>
      </c>
      <c r="G678" s="711">
        <v>666</v>
      </c>
      <c r="H678" s="711">
        <v>1</v>
      </c>
      <c r="I678" s="711">
        <v>333</v>
      </c>
      <c r="J678" s="711">
        <v>1</v>
      </c>
      <c r="K678" s="711">
        <v>335</v>
      </c>
      <c r="L678" s="711">
        <v>0.50300300300300305</v>
      </c>
      <c r="M678" s="711">
        <v>335</v>
      </c>
      <c r="N678" s="711"/>
      <c r="O678" s="711"/>
      <c r="P678" s="701"/>
      <c r="Q678" s="712"/>
    </row>
    <row r="679" spans="1:17" ht="14.4" customHeight="1" x14ac:dyDescent="0.3">
      <c r="A679" s="695" t="s">
        <v>4572</v>
      </c>
      <c r="B679" s="696" t="s">
        <v>3864</v>
      </c>
      <c r="C679" s="696" t="s">
        <v>3896</v>
      </c>
      <c r="D679" s="696" t="s">
        <v>4029</v>
      </c>
      <c r="E679" s="696" t="s">
        <v>4015</v>
      </c>
      <c r="F679" s="711">
        <v>8</v>
      </c>
      <c r="G679" s="711">
        <v>6872</v>
      </c>
      <c r="H679" s="711">
        <v>1</v>
      </c>
      <c r="I679" s="711">
        <v>859</v>
      </c>
      <c r="J679" s="711"/>
      <c r="K679" s="711"/>
      <c r="L679" s="711"/>
      <c r="M679" s="711"/>
      <c r="N679" s="711">
        <v>18</v>
      </c>
      <c r="O679" s="711">
        <v>15492</v>
      </c>
      <c r="P679" s="701">
        <v>2.2543655413271244</v>
      </c>
      <c r="Q679" s="712">
        <v>860.66666666666663</v>
      </c>
    </row>
    <row r="680" spans="1:17" ht="14.4" customHeight="1" x14ac:dyDescent="0.3">
      <c r="A680" s="695" t="s">
        <v>4572</v>
      </c>
      <c r="B680" s="696" t="s">
        <v>3864</v>
      </c>
      <c r="C680" s="696" t="s">
        <v>3896</v>
      </c>
      <c r="D680" s="696" t="s">
        <v>3970</v>
      </c>
      <c r="E680" s="696" t="s">
        <v>3971</v>
      </c>
      <c r="F680" s="711"/>
      <c r="G680" s="711"/>
      <c r="H680" s="711"/>
      <c r="I680" s="711"/>
      <c r="J680" s="711">
        <v>3</v>
      </c>
      <c r="K680" s="711">
        <v>1560</v>
      </c>
      <c r="L680" s="711"/>
      <c r="M680" s="711">
        <v>520</v>
      </c>
      <c r="N680" s="711">
        <v>7</v>
      </c>
      <c r="O680" s="711">
        <v>3640</v>
      </c>
      <c r="P680" s="701"/>
      <c r="Q680" s="712">
        <v>520</v>
      </c>
    </row>
    <row r="681" spans="1:17" ht="14.4" customHeight="1" x14ac:dyDescent="0.3">
      <c r="A681" s="695" t="s">
        <v>4572</v>
      </c>
      <c r="B681" s="696" t="s">
        <v>3864</v>
      </c>
      <c r="C681" s="696" t="s">
        <v>3896</v>
      </c>
      <c r="D681" s="696" t="s">
        <v>4039</v>
      </c>
      <c r="E681" s="696" t="s">
        <v>3971</v>
      </c>
      <c r="F681" s="711">
        <v>1</v>
      </c>
      <c r="G681" s="711">
        <v>798</v>
      </c>
      <c r="H681" s="711">
        <v>1</v>
      </c>
      <c r="I681" s="711">
        <v>798</v>
      </c>
      <c r="J681" s="711">
        <v>11</v>
      </c>
      <c r="K681" s="711">
        <v>8811</v>
      </c>
      <c r="L681" s="711">
        <v>11.041353383458647</v>
      </c>
      <c r="M681" s="711">
        <v>801</v>
      </c>
      <c r="N681" s="711">
        <v>5</v>
      </c>
      <c r="O681" s="711">
        <v>4009</v>
      </c>
      <c r="P681" s="701">
        <v>5.0238095238095237</v>
      </c>
      <c r="Q681" s="712">
        <v>801.8</v>
      </c>
    </row>
    <row r="682" spans="1:17" ht="14.4" customHeight="1" x14ac:dyDescent="0.3">
      <c r="A682" s="695" t="s">
        <v>4572</v>
      </c>
      <c r="B682" s="696" t="s">
        <v>3864</v>
      </c>
      <c r="C682" s="696" t="s">
        <v>3896</v>
      </c>
      <c r="D682" s="696" t="s">
        <v>4040</v>
      </c>
      <c r="E682" s="696" t="s">
        <v>3971</v>
      </c>
      <c r="F682" s="711">
        <v>2</v>
      </c>
      <c r="G682" s="711">
        <v>1172</v>
      </c>
      <c r="H682" s="711">
        <v>1</v>
      </c>
      <c r="I682" s="711">
        <v>586</v>
      </c>
      <c r="J682" s="711">
        <v>25</v>
      </c>
      <c r="K682" s="711">
        <v>14725</v>
      </c>
      <c r="L682" s="711">
        <v>12.563993174061434</v>
      </c>
      <c r="M682" s="711">
        <v>589</v>
      </c>
      <c r="N682" s="711">
        <v>41</v>
      </c>
      <c r="O682" s="711">
        <v>24153</v>
      </c>
      <c r="P682" s="701">
        <v>20.608361774744026</v>
      </c>
      <c r="Q682" s="712">
        <v>589.09756097560978</v>
      </c>
    </row>
    <row r="683" spans="1:17" ht="14.4" customHeight="1" x14ac:dyDescent="0.3">
      <c r="A683" s="695" t="s">
        <v>4572</v>
      </c>
      <c r="B683" s="696" t="s">
        <v>3864</v>
      </c>
      <c r="C683" s="696" t="s">
        <v>3896</v>
      </c>
      <c r="D683" s="696" t="s">
        <v>3974</v>
      </c>
      <c r="E683" s="696" t="s">
        <v>3914</v>
      </c>
      <c r="F683" s="711">
        <v>16</v>
      </c>
      <c r="G683" s="711">
        <v>6176</v>
      </c>
      <c r="H683" s="711">
        <v>1</v>
      </c>
      <c r="I683" s="711">
        <v>386</v>
      </c>
      <c r="J683" s="711">
        <v>13</v>
      </c>
      <c r="K683" s="711">
        <v>5057</v>
      </c>
      <c r="L683" s="711">
        <v>0.81881476683937826</v>
      </c>
      <c r="M683" s="711">
        <v>389</v>
      </c>
      <c r="N683" s="711">
        <v>36</v>
      </c>
      <c r="O683" s="711">
        <v>14044</v>
      </c>
      <c r="P683" s="701">
        <v>2.2739637305699483</v>
      </c>
      <c r="Q683" s="712">
        <v>390.11111111111109</v>
      </c>
    </row>
    <row r="684" spans="1:17" ht="14.4" customHeight="1" x14ac:dyDescent="0.3">
      <c r="A684" s="695" t="s">
        <v>4572</v>
      </c>
      <c r="B684" s="696" t="s">
        <v>3864</v>
      </c>
      <c r="C684" s="696" t="s">
        <v>3896</v>
      </c>
      <c r="D684" s="696" t="s">
        <v>4042</v>
      </c>
      <c r="E684" s="696" t="s">
        <v>4043</v>
      </c>
      <c r="F684" s="711">
        <v>3</v>
      </c>
      <c r="G684" s="711">
        <v>1014</v>
      </c>
      <c r="H684" s="711">
        <v>1</v>
      </c>
      <c r="I684" s="711">
        <v>338</v>
      </c>
      <c r="J684" s="711">
        <v>1</v>
      </c>
      <c r="K684" s="711">
        <v>340</v>
      </c>
      <c r="L684" s="711">
        <v>0.33530571992110453</v>
      </c>
      <c r="M684" s="711">
        <v>340</v>
      </c>
      <c r="N684" s="711">
        <v>5</v>
      </c>
      <c r="O684" s="711">
        <v>1704</v>
      </c>
      <c r="P684" s="701">
        <v>1.680473372781065</v>
      </c>
      <c r="Q684" s="712">
        <v>340.8</v>
      </c>
    </row>
    <row r="685" spans="1:17" ht="14.4" customHeight="1" x14ac:dyDescent="0.3">
      <c r="A685" s="695" t="s">
        <v>4573</v>
      </c>
      <c r="B685" s="696" t="s">
        <v>3864</v>
      </c>
      <c r="C685" s="696" t="s">
        <v>3885</v>
      </c>
      <c r="D685" s="696" t="s">
        <v>4010</v>
      </c>
      <c r="E685" s="696" t="s">
        <v>4011</v>
      </c>
      <c r="F685" s="711"/>
      <c r="G685" s="711"/>
      <c r="H685" s="711"/>
      <c r="I685" s="711"/>
      <c r="J685" s="711">
        <v>20</v>
      </c>
      <c r="K685" s="711">
        <v>18095</v>
      </c>
      <c r="L685" s="711"/>
      <c r="M685" s="711">
        <v>904.75</v>
      </c>
      <c r="N685" s="711">
        <v>214</v>
      </c>
      <c r="O685" s="711">
        <v>193616.5</v>
      </c>
      <c r="P685" s="701"/>
      <c r="Q685" s="712">
        <v>904.75</v>
      </c>
    </row>
    <row r="686" spans="1:17" ht="14.4" customHeight="1" x14ac:dyDescent="0.3">
      <c r="A686" s="695" t="s">
        <v>4573</v>
      </c>
      <c r="B686" s="696" t="s">
        <v>3864</v>
      </c>
      <c r="C686" s="696" t="s">
        <v>3885</v>
      </c>
      <c r="D686" s="696" t="s">
        <v>3888</v>
      </c>
      <c r="E686" s="696" t="s">
        <v>3889</v>
      </c>
      <c r="F686" s="711">
        <v>4</v>
      </c>
      <c r="G686" s="711">
        <v>970.56</v>
      </c>
      <c r="H686" s="711">
        <v>1</v>
      </c>
      <c r="I686" s="711">
        <v>242.64</v>
      </c>
      <c r="J686" s="711">
        <v>12</v>
      </c>
      <c r="K686" s="711">
        <v>2911.6799999999989</v>
      </c>
      <c r="L686" s="711">
        <v>2.9999999999999991</v>
      </c>
      <c r="M686" s="711">
        <v>242.6399999999999</v>
      </c>
      <c r="N686" s="711">
        <v>19</v>
      </c>
      <c r="O686" s="711">
        <v>4610.16</v>
      </c>
      <c r="P686" s="701">
        <v>4.75</v>
      </c>
      <c r="Q686" s="712">
        <v>242.64</v>
      </c>
    </row>
    <row r="687" spans="1:17" ht="14.4" customHeight="1" x14ac:dyDescent="0.3">
      <c r="A687" s="695" t="s">
        <v>4573</v>
      </c>
      <c r="B687" s="696" t="s">
        <v>3864</v>
      </c>
      <c r="C687" s="696" t="s">
        <v>3885</v>
      </c>
      <c r="D687" s="696" t="s">
        <v>3890</v>
      </c>
      <c r="E687" s="696" t="s">
        <v>3891</v>
      </c>
      <c r="F687" s="711"/>
      <c r="G687" s="711"/>
      <c r="H687" s="711"/>
      <c r="I687" s="711"/>
      <c r="J687" s="711">
        <v>1</v>
      </c>
      <c r="K687" s="711">
        <v>242.64</v>
      </c>
      <c r="L687" s="711"/>
      <c r="M687" s="711">
        <v>242.64</v>
      </c>
      <c r="N687" s="711">
        <v>1</v>
      </c>
      <c r="O687" s="711">
        <v>242.64</v>
      </c>
      <c r="P687" s="701"/>
      <c r="Q687" s="712">
        <v>242.64</v>
      </c>
    </row>
    <row r="688" spans="1:17" ht="14.4" customHeight="1" x14ac:dyDescent="0.3">
      <c r="A688" s="695" t="s">
        <v>4573</v>
      </c>
      <c r="B688" s="696" t="s">
        <v>3864</v>
      </c>
      <c r="C688" s="696" t="s">
        <v>3896</v>
      </c>
      <c r="D688" s="696" t="s">
        <v>4012</v>
      </c>
      <c r="E688" s="696" t="s">
        <v>4013</v>
      </c>
      <c r="F688" s="711">
        <v>33</v>
      </c>
      <c r="G688" s="711">
        <v>6105</v>
      </c>
      <c r="H688" s="711">
        <v>1</v>
      </c>
      <c r="I688" s="711">
        <v>185</v>
      </c>
      <c r="J688" s="711">
        <v>13</v>
      </c>
      <c r="K688" s="711">
        <v>2405</v>
      </c>
      <c r="L688" s="711">
        <v>0.39393939393939392</v>
      </c>
      <c r="M688" s="711">
        <v>185</v>
      </c>
      <c r="N688" s="711">
        <v>14</v>
      </c>
      <c r="O688" s="711">
        <v>2599</v>
      </c>
      <c r="P688" s="701">
        <v>0.42571662571662572</v>
      </c>
      <c r="Q688" s="712">
        <v>185.64285714285714</v>
      </c>
    </row>
    <row r="689" spans="1:17" ht="14.4" customHeight="1" x14ac:dyDescent="0.3">
      <c r="A689" s="695" t="s">
        <v>4573</v>
      </c>
      <c r="B689" s="696" t="s">
        <v>3864</v>
      </c>
      <c r="C689" s="696" t="s">
        <v>3896</v>
      </c>
      <c r="D689" s="696" t="s">
        <v>3901</v>
      </c>
      <c r="E689" s="696" t="s">
        <v>3902</v>
      </c>
      <c r="F689" s="711">
        <v>2</v>
      </c>
      <c r="G689" s="711">
        <v>68</v>
      </c>
      <c r="H689" s="711">
        <v>1</v>
      </c>
      <c r="I689" s="711">
        <v>34</v>
      </c>
      <c r="J689" s="711">
        <v>2</v>
      </c>
      <c r="K689" s="711">
        <v>68</v>
      </c>
      <c r="L689" s="711">
        <v>1</v>
      </c>
      <c r="M689" s="711">
        <v>34</v>
      </c>
      <c r="N689" s="711"/>
      <c r="O689" s="711"/>
      <c r="P689" s="701"/>
      <c r="Q689" s="712"/>
    </row>
    <row r="690" spans="1:17" ht="14.4" customHeight="1" x14ac:dyDescent="0.3">
      <c r="A690" s="695" t="s">
        <v>4573</v>
      </c>
      <c r="B690" s="696" t="s">
        <v>3864</v>
      </c>
      <c r="C690" s="696" t="s">
        <v>3896</v>
      </c>
      <c r="D690" s="696" t="s">
        <v>3907</v>
      </c>
      <c r="E690" s="696" t="s">
        <v>3860</v>
      </c>
      <c r="F690" s="711">
        <v>4</v>
      </c>
      <c r="G690" s="711">
        <v>624</v>
      </c>
      <c r="H690" s="711">
        <v>1</v>
      </c>
      <c r="I690" s="711">
        <v>156</v>
      </c>
      <c r="J690" s="711"/>
      <c r="K690" s="711"/>
      <c r="L690" s="711"/>
      <c r="M690" s="711"/>
      <c r="N690" s="711"/>
      <c r="O690" s="711"/>
      <c r="P690" s="701"/>
      <c r="Q690" s="712"/>
    </row>
    <row r="691" spans="1:17" ht="14.4" customHeight="1" x14ac:dyDescent="0.3">
      <c r="A691" s="695" t="s">
        <v>4573</v>
      </c>
      <c r="B691" s="696" t="s">
        <v>3864</v>
      </c>
      <c r="C691" s="696" t="s">
        <v>3896</v>
      </c>
      <c r="D691" s="696" t="s">
        <v>3908</v>
      </c>
      <c r="E691" s="696" t="s">
        <v>3860</v>
      </c>
      <c r="F691" s="711">
        <v>21</v>
      </c>
      <c r="G691" s="711">
        <v>1638</v>
      </c>
      <c r="H691" s="711">
        <v>1</v>
      </c>
      <c r="I691" s="711">
        <v>78</v>
      </c>
      <c r="J691" s="711"/>
      <c r="K691" s="711"/>
      <c r="L691" s="711"/>
      <c r="M691" s="711"/>
      <c r="N691" s="711"/>
      <c r="O691" s="711"/>
      <c r="P691" s="701"/>
      <c r="Q691" s="712"/>
    </row>
    <row r="692" spans="1:17" ht="14.4" customHeight="1" x14ac:dyDescent="0.3">
      <c r="A692" s="695" t="s">
        <v>4573</v>
      </c>
      <c r="B692" s="696" t="s">
        <v>3864</v>
      </c>
      <c r="C692" s="696" t="s">
        <v>3896</v>
      </c>
      <c r="D692" s="696" t="s">
        <v>3909</v>
      </c>
      <c r="E692" s="696" t="s">
        <v>3910</v>
      </c>
      <c r="F692" s="711">
        <v>864</v>
      </c>
      <c r="G692" s="711">
        <v>199583</v>
      </c>
      <c r="H692" s="711">
        <v>1</v>
      </c>
      <c r="I692" s="711">
        <v>230.99884259259258</v>
      </c>
      <c r="J692" s="711">
        <v>861</v>
      </c>
      <c r="K692" s="711">
        <v>199752</v>
      </c>
      <c r="L692" s="711">
        <v>1.0008467655060802</v>
      </c>
      <c r="M692" s="711">
        <v>232</v>
      </c>
      <c r="N692" s="711">
        <v>1382</v>
      </c>
      <c r="O692" s="711">
        <v>321342</v>
      </c>
      <c r="P692" s="701">
        <v>1.6100669896734692</v>
      </c>
      <c r="Q692" s="712">
        <v>232.51953690303907</v>
      </c>
    </row>
    <row r="693" spans="1:17" ht="14.4" customHeight="1" x14ac:dyDescent="0.3">
      <c r="A693" s="695" t="s">
        <v>4573</v>
      </c>
      <c r="B693" s="696" t="s">
        <v>3864</v>
      </c>
      <c r="C693" s="696" t="s">
        <v>3896</v>
      </c>
      <c r="D693" s="696" t="s">
        <v>3911</v>
      </c>
      <c r="E693" s="696" t="s">
        <v>3912</v>
      </c>
      <c r="F693" s="711">
        <v>464</v>
      </c>
      <c r="G693" s="711">
        <v>53823</v>
      </c>
      <c r="H693" s="711">
        <v>1</v>
      </c>
      <c r="I693" s="711">
        <v>115.99784482758621</v>
      </c>
      <c r="J693" s="711">
        <v>536</v>
      </c>
      <c r="K693" s="711">
        <v>62176</v>
      </c>
      <c r="L693" s="711">
        <v>1.1551938762239191</v>
      </c>
      <c r="M693" s="711">
        <v>116</v>
      </c>
      <c r="N693" s="711">
        <v>405</v>
      </c>
      <c r="O693" s="711">
        <v>47202</v>
      </c>
      <c r="P693" s="701">
        <v>0.87698567526893711</v>
      </c>
      <c r="Q693" s="712">
        <v>116.54814814814814</v>
      </c>
    </row>
    <row r="694" spans="1:17" ht="14.4" customHeight="1" x14ac:dyDescent="0.3">
      <c r="A694" s="695" t="s">
        <v>4573</v>
      </c>
      <c r="B694" s="696" t="s">
        <v>3864</v>
      </c>
      <c r="C694" s="696" t="s">
        <v>3896</v>
      </c>
      <c r="D694" s="696" t="s">
        <v>3915</v>
      </c>
      <c r="E694" s="696" t="s">
        <v>3916</v>
      </c>
      <c r="F694" s="711">
        <v>48</v>
      </c>
      <c r="G694" s="711">
        <v>23184</v>
      </c>
      <c r="H694" s="711">
        <v>1</v>
      </c>
      <c r="I694" s="711">
        <v>483</v>
      </c>
      <c r="J694" s="711"/>
      <c r="K694" s="711"/>
      <c r="L694" s="711"/>
      <c r="M694" s="711"/>
      <c r="N694" s="711">
        <v>23</v>
      </c>
      <c r="O694" s="711">
        <v>11152</v>
      </c>
      <c r="P694" s="701">
        <v>0.48102139406487232</v>
      </c>
      <c r="Q694" s="712">
        <v>484.86956521739131</v>
      </c>
    </row>
    <row r="695" spans="1:17" ht="14.4" customHeight="1" x14ac:dyDescent="0.3">
      <c r="A695" s="695" t="s">
        <v>4573</v>
      </c>
      <c r="B695" s="696" t="s">
        <v>3864</v>
      </c>
      <c r="C695" s="696" t="s">
        <v>3896</v>
      </c>
      <c r="D695" s="696" t="s">
        <v>3917</v>
      </c>
      <c r="E695" s="696" t="s">
        <v>3918</v>
      </c>
      <c r="F695" s="711">
        <v>153</v>
      </c>
      <c r="G695" s="711">
        <v>103428</v>
      </c>
      <c r="H695" s="711">
        <v>1</v>
      </c>
      <c r="I695" s="711">
        <v>676</v>
      </c>
      <c r="J695" s="711">
        <v>27</v>
      </c>
      <c r="K695" s="711">
        <v>18279</v>
      </c>
      <c r="L695" s="711">
        <v>0.17673163940132267</v>
      </c>
      <c r="M695" s="711">
        <v>677</v>
      </c>
      <c r="N695" s="711">
        <v>27</v>
      </c>
      <c r="O695" s="711">
        <v>18279</v>
      </c>
      <c r="P695" s="701">
        <v>0.17673163940132267</v>
      </c>
      <c r="Q695" s="712">
        <v>677</v>
      </c>
    </row>
    <row r="696" spans="1:17" ht="14.4" customHeight="1" x14ac:dyDescent="0.3">
      <c r="A696" s="695" t="s">
        <v>4573</v>
      </c>
      <c r="B696" s="696" t="s">
        <v>3864</v>
      </c>
      <c r="C696" s="696" t="s">
        <v>3896</v>
      </c>
      <c r="D696" s="696" t="s">
        <v>3919</v>
      </c>
      <c r="E696" s="696" t="s">
        <v>3920</v>
      </c>
      <c r="F696" s="711"/>
      <c r="G696" s="711"/>
      <c r="H696" s="711"/>
      <c r="I696" s="711"/>
      <c r="J696" s="711">
        <v>1</v>
      </c>
      <c r="K696" s="711">
        <v>749</v>
      </c>
      <c r="L696" s="711"/>
      <c r="M696" s="711">
        <v>749</v>
      </c>
      <c r="N696" s="711"/>
      <c r="O696" s="711"/>
      <c r="P696" s="701"/>
      <c r="Q696" s="712"/>
    </row>
    <row r="697" spans="1:17" ht="14.4" customHeight="1" x14ac:dyDescent="0.3">
      <c r="A697" s="695" t="s">
        <v>4573</v>
      </c>
      <c r="B697" s="696" t="s">
        <v>3864</v>
      </c>
      <c r="C697" s="696" t="s">
        <v>3896</v>
      </c>
      <c r="D697" s="696" t="s">
        <v>3921</v>
      </c>
      <c r="E697" s="696" t="s">
        <v>3916</v>
      </c>
      <c r="F697" s="711">
        <v>40</v>
      </c>
      <c r="G697" s="711">
        <v>22000</v>
      </c>
      <c r="H697" s="711">
        <v>1</v>
      </c>
      <c r="I697" s="711">
        <v>550</v>
      </c>
      <c r="J697" s="711">
        <v>45</v>
      </c>
      <c r="K697" s="711">
        <v>24885</v>
      </c>
      <c r="L697" s="711">
        <v>1.1311363636363636</v>
      </c>
      <c r="M697" s="711">
        <v>553</v>
      </c>
      <c r="N697" s="711">
        <v>88</v>
      </c>
      <c r="O697" s="711">
        <v>48712</v>
      </c>
      <c r="P697" s="701">
        <v>2.2141818181818183</v>
      </c>
      <c r="Q697" s="712">
        <v>553.5454545454545</v>
      </c>
    </row>
    <row r="698" spans="1:17" ht="14.4" customHeight="1" x14ac:dyDescent="0.3">
      <c r="A698" s="695" t="s">
        <v>4573</v>
      </c>
      <c r="B698" s="696" t="s">
        <v>3864</v>
      </c>
      <c r="C698" s="696" t="s">
        <v>3896</v>
      </c>
      <c r="D698" s="696" t="s">
        <v>3922</v>
      </c>
      <c r="E698" s="696" t="s">
        <v>3918</v>
      </c>
      <c r="F698" s="711">
        <v>55</v>
      </c>
      <c r="G698" s="711">
        <v>40865</v>
      </c>
      <c r="H698" s="711">
        <v>1</v>
      </c>
      <c r="I698" s="711">
        <v>743</v>
      </c>
      <c r="J698" s="711">
        <v>235</v>
      </c>
      <c r="K698" s="711">
        <v>175310</v>
      </c>
      <c r="L698" s="711">
        <v>4.2899791998042334</v>
      </c>
      <c r="M698" s="711">
        <v>746</v>
      </c>
      <c r="N698" s="711">
        <v>324</v>
      </c>
      <c r="O698" s="711">
        <v>242048</v>
      </c>
      <c r="P698" s="701">
        <v>5.9231126881194172</v>
      </c>
      <c r="Q698" s="712">
        <v>747.06172839506178</v>
      </c>
    </row>
    <row r="699" spans="1:17" ht="14.4" customHeight="1" x14ac:dyDescent="0.3">
      <c r="A699" s="695" t="s">
        <v>4573</v>
      </c>
      <c r="B699" s="696" t="s">
        <v>3864</v>
      </c>
      <c r="C699" s="696" t="s">
        <v>3896</v>
      </c>
      <c r="D699" s="696" t="s">
        <v>4014</v>
      </c>
      <c r="E699" s="696" t="s">
        <v>4015</v>
      </c>
      <c r="F699" s="711">
        <v>248</v>
      </c>
      <c r="G699" s="711">
        <v>198400</v>
      </c>
      <c r="H699" s="711">
        <v>1</v>
      </c>
      <c r="I699" s="711">
        <v>800</v>
      </c>
      <c r="J699" s="711">
        <v>419</v>
      </c>
      <c r="K699" s="711">
        <v>336457</v>
      </c>
      <c r="L699" s="711">
        <v>1.695851814516129</v>
      </c>
      <c r="M699" s="711">
        <v>803</v>
      </c>
      <c r="N699" s="711">
        <v>1365</v>
      </c>
      <c r="O699" s="711">
        <v>1097207</v>
      </c>
      <c r="P699" s="701">
        <v>5.5302772177419355</v>
      </c>
      <c r="Q699" s="712">
        <v>803.81465201465198</v>
      </c>
    </row>
    <row r="700" spans="1:17" ht="14.4" customHeight="1" x14ac:dyDescent="0.3">
      <c r="A700" s="695" t="s">
        <v>4573</v>
      </c>
      <c r="B700" s="696" t="s">
        <v>3864</v>
      </c>
      <c r="C700" s="696" t="s">
        <v>3896</v>
      </c>
      <c r="D700" s="696" t="s">
        <v>3923</v>
      </c>
      <c r="E700" s="696" t="s">
        <v>3924</v>
      </c>
      <c r="F700" s="711">
        <v>9</v>
      </c>
      <c r="G700" s="711">
        <v>3915</v>
      </c>
      <c r="H700" s="711">
        <v>1</v>
      </c>
      <c r="I700" s="711">
        <v>435</v>
      </c>
      <c r="J700" s="711">
        <v>14</v>
      </c>
      <c r="K700" s="711">
        <v>6146</v>
      </c>
      <c r="L700" s="711">
        <v>1.5698595146871008</v>
      </c>
      <c r="M700" s="711">
        <v>439</v>
      </c>
      <c r="N700" s="711">
        <v>5</v>
      </c>
      <c r="O700" s="711">
        <v>2195</v>
      </c>
      <c r="P700" s="701">
        <v>0.56066411238825031</v>
      </c>
      <c r="Q700" s="712">
        <v>439</v>
      </c>
    </row>
    <row r="701" spans="1:17" ht="14.4" customHeight="1" x14ac:dyDescent="0.3">
      <c r="A701" s="695" t="s">
        <v>4573</v>
      </c>
      <c r="B701" s="696" t="s">
        <v>3864</v>
      </c>
      <c r="C701" s="696" t="s">
        <v>3896</v>
      </c>
      <c r="D701" s="696" t="s">
        <v>3925</v>
      </c>
      <c r="E701" s="696" t="s">
        <v>3926</v>
      </c>
      <c r="F701" s="711">
        <v>1</v>
      </c>
      <c r="G701" s="711">
        <v>428</v>
      </c>
      <c r="H701" s="711">
        <v>1</v>
      </c>
      <c r="I701" s="711">
        <v>428</v>
      </c>
      <c r="J701" s="711">
        <v>12</v>
      </c>
      <c r="K701" s="711">
        <v>5172</v>
      </c>
      <c r="L701" s="711">
        <v>12.084112149532711</v>
      </c>
      <c r="M701" s="711">
        <v>431</v>
      </c>
      <c r="N701" s="711">
        <v>22</v>
      </c>
      <c r="O701" s="711">
        <v>9506</v>
      </c>
      <c r="P701" s="701">
        <v>22.210280373831775</v>
      </c>
      <c r="Q701" s="712">
        <v>432.09090909090907</v>
      </c>
    </row>
    <row r="702" spans="1:17" ht="14.4" customHeight="1" x14ac:dyDescent="0.3">
      <c r="A702" s="695" t="s">
        <v>4573</v>
      </c>
      <c r="B702" s="696" t="s">
        <v>3864</v>
      </c>
      <c r="C702" s="696" t="s">
        <v>3896</v>
      </c>
      <c r="D702" s="696" t="s">
        <v>4035</v>
      </c>
      <c r="E702" s="696" t="s">
        <v>3963</v>
      </c>
      <c r="F702" s="711">
        <v>147</v>
      </c>
      <c r="G702" s="711">
        <v>103047</v>
      </c>
      <c r="H702" s="711">
        <v>1</v>
      </c>
      <c r="I702" s="711">
        <v>701</v>
      </c>
      <c r="J702" s="711">
        <v>129</v>
      </c>
      <c r="K702" s="711">
        <v>90945</v>
      </c>
      <c r="L702" s="711">
        <v>0.88255844420507146</v>
      </c>
      <c r="M702" s="711">
        <v>705</v>
      </c>
      <c r="N702" s="711">
        <v>105</v>
      </c>
      <c r="O702" s="711">
        <v>74172</v>
      </c>
      <c r="P702" s="701">
        <v>0.71978805787650291</v>
      </c>
      <c r="Q702" s="712">
        <v>706.4</v>
      </c>
    </row>
    <row r="703" spans="1:17" ht="14.4" customHeight="1" x14ac:dyDescent="0.3">
      <c r="A703" s="695" t="s">
        <v>4573</v>
      </c>
      <c r="B703" s="696" t="s">
        <v>3864</v>
      </c>
      <c r="C703" s="696" t="s">
        <v>3896</v>
      </c>
      <c r="D703" s="696" t="s">
        <v>4036</v>
      </c>
      <c r="E703" s="696" t="s">
        <v>3920</v>
      </c>
      <c r="F703" s="711">
        <v>4</v>
      </c>
      <c r="G703" s="711">
        <v>3260</v>
      </c>
      <c r="H703" s="711">
        <v>1</v>
      </c>
      <c r="I703" s="711">
        <v>815</v>
      </c>
      <c r="J703" s="711"/>
      <c r="K703" s="711"/>
      <c r="L703" s="711"/>
      <c r="M703" s="711"/>
      <c r="N703" s="711">
        <v>2</v>
      </c>
      <c r="O703" s="711">
        <v>1640</v>
      </c>
      <c r="P703" s="701">
        <v>0.50306748466257667</v>
      </c>
      <c r="Q703" s="712">
        <v>820</v>
      </c>
    </row>
    <row r="704" spans="1:17" ht="14.4" customHeight="1" x14ac:dyDescent="0.3">
      <c r="A704" s="695" t="s">
        <v>4573</v>
      </c>
      <c r="B704" s="696" t="s">
        <v>3864</v>
      </c>
      <c r="C704" s="696" t="s">
        <v>3896</v>
      </c>
      <c r="D704" s="696" t="s">
        <v>3927</v>
      </c>
      <c r="E704" s="696" t="s">
        <v>3928</v>
      </c>
      <c r="F704" s="711">
        <v>134</v>
      </c>
      <c r="G704" s="711">
        <v>27604</v>
      </c>
      <c r="H704" s="711">
        <v>1</v>
      </c>
      <c r="I704" s="711">
        <v>206</v>
      </c>
      <c r="J704" s="711">
        <v>239</v>
      </c>
      <c r="K704" s="711">
        <v>49473</v>
      </c>
      <c r="L704" s="711">
        <v>1.7922402550355021</v>
      </c>
      <c r="M704" s="711">
        <v>207</v>
      </c>
      <c r="N704" s="711">
        <v>518</v>
      </c>
      <c r="O704" s="711">
        <v>107438</v>
      </c>
      <c r="P704" s="701">
        <v>3.89211708448051</v>
      </c>
      <c r="Q704" s="712">
        <v>207.40926640926642</v>
      </c>
    </row>
    <row r="705" spans="1:17" ht="14.4" customHeight="1" x14ac:dyDescent="0.3">
      <c r="A705" s="695" t="s">
        <v>4573</v>
      </c>
      <c r="B705" s="696" t="s">
        <v>3864</v>
      </c>
      <c r="C705" s="696" t="s">
        <v>3896</v>
      </c>
      <c r="D705" s="696" t="s">
        <v>3931</v>
      </c>
      <c r="E705" s="696" t="s">
        <v>3932</v>
      </c>
      <c r="F705" s="711"/>
      <c r="G705" s="711"/>
      <c r="H705" s="711"/>
      <c r="I705" s="711"/>
      <c r="J705" s="711">
        <v>1</v>
      </c>
      <c r="K705" s="711">
        <v>327</v>
      </c>
      <c r="L705" s="711"/>
      <c r="M705" s="711">
        <v>327</v>
      </c>
      <c r="N705" s="711"/>
      <c r="O705" s="711"/>
      <c r="P705" s="701"/>
      <c r="Q705" s="712"/>
    </row>
    <row r="706" spans="1:17" ht="14.4" customHeight="1" x14ac:dyDescent="0.3">
      <c r="A706" s="695" t="s">
        <v>4573</v>
      </c>
      <c r="B706" s="696" t="s">
        <v>3864</v>
      </c>
      <c r="C706" s="696" t="s">
        <v>3896</v>
      </c>
      <c r="D706" s="696" t="s">
        <v>3935</v>
      </c>
      <c r="E706" s="696" t="s">
        <v>3936</v>
      </c>
      <c r="F706" s="711">
        <v>2543</v>
      </c>
      <c r="G706" s="711">
        <v>205978</v>
      </c>
      <c r="H706" s="711">
        <v>1</v>
      </c>
      <c r="I706" s="711">
        <v>80.998033818324814</v>
      </c>
      <c r="J706" s="711">
        <v>2726</v>
      </c>
      <c r="K706" s="711">
        <v>223532</v>
      </c>
      <c r="L706" s="711">
        <v>1.0852226936857334</v>
      </c>
      <c r="M706" s="711">
        <v>82</v>
      </c>
      <c r="N706" s="711">
        <v>3021</v>
      </c>
      <c r="O706" s="711">
        <v>249176</v>
      </c>
      <c r="P706" s="701">
        <v>1.2097214265601182</v>
      </c>
      <c r="Q706" s="712">
        <v>82.481297583581593</v>
      </c>
    </row>
    <row r="707" spans="1:17" ht="14.4" customHeight="1" x14ac:dyDescent="0.3">
      <c r="A707" s="695" t="s">
        <v>4573</v>
      </c>
      <c r="B707" s="696" t="s">
        <v>3864</v>
      </c>
      <c r="C707" s="696" t="s">
        <v>3896</v>
      </c>
      <c r="D707" s="696" t="s">
        <v>3939</v>
      </c>
      <c r="E707" s="696" t="s">
        <v>3940</v>
      </c>
      <c r="F707" s="711">
        <v>2</v>
      </c>
      <c r="G707" s="711">
        <v>1704</v>
      </c>
      <c r="H707" s="711">
        <v>1</v>
      </c>
      <c r="I707" s="711">
        <v>852</v>
      </c>
      <c r="J707" s="711">
        <v>1</v>
      </c>
      <c r="K707" s="711">
        <v>703</v>
      </c>
      <c r="L707" s="711">
        <v>0.41255868544600938</v>
      </c>
      <c r="M707" s="711">
        <v>703</v>
      </c>
      <c r="N707" s="711">
        <v>1</v>
      </c>
      <c r="O707" s="711">
        <v>703</v>
      </c>
      <c r="P707" s="701">
        <v>0.41255868544600938</v>
      </c>
      <c r="Q707" s="712">
        <v>703</v>
      </c>
    </row>
    <row r="708" spans="1:17" ht="14.4" customHeight="1" x14ac:dyDescent="0.3">
      <c r="A708" s="695" t="s">
        <v>4573</v>
      </c>
      <c r="B708" s="696" t="s">
        <v>3864</v>
      </c>
      <c r="C708" s="696" t="s">
        <v>3896</v>
      </c>
      <c r="D708" s="696" t="s">
        <v>3941</v>
      </c>
      <c r="E708" s="696" t="s">
        <v>3942</v>
      </c>
      <c r="F708" s="711">
        <v>2</v>
      </c>
      <c r="G708" s="711">
        <v>0</v>
      </c>
      <c r="H708" s="711"/>
      <c r="I708" s="711">
        <v>0</v>
      </c>
      <c r="J708" s="711">
        <v>3</v>
      </c>
      <c r="K708" s="711">
        <v>0</v>
      </c>
      <c r="L708" s="711"/>
      <c r="M708" s="711">
        <v>0</v>
      </c>
      <c r="N708" s="711">
        <v>1</v>
      </c>
      <c r="O708" s="711">
        <v>0</v>
      </c>
      <c r="P708" s="701"/>
      <c r="Q708" s="712">
        <v>0</v>
      </c>
    </row>
    <row r="709" spans="1:17" ht="14.4" customHeight="1" x14ac:dyDescent="0.3">
      <c r="A709" s="695" t="s">
        <v>4573</v>
      </c>
      <c r="B709" s="696" t="s">
        <v>3864</v>
      </c>
      <c r="C709" s="696" t="s">
        <v>3896</v>
      </c>
      <c r="D709" s="696" t="s">
        <v>4016</v>
      </c>
      <c r="E709" s="696" t="s">
        <v>4015</v>
      </c>
      <c r="F709" s="711">
        <v>449</v>
      </c>
      <c r="G709" s="711">
        <v>415774</v>
      </c>
      <c r="H709" s="711">
        <v>1</v>
      </c>
      <c r="I709" s="711">
        <v>926</v>
      </c>
      <c r="J709" s="711">
        <v>720</v>
      </c>
      <c r="K709" s="711">
        <v>668880</v>
      </c>
      <c r="L709" s="711">
        <v>1.6087586044341398</v>
      </c>
      <c r="M709" s="711">
        <v>929</v>
      </c>
      <c r="N709" s="711">
        <v>925</v>
      </c>
      <c r="O709" s="711">
        <v>860017</v>
      </c>
      <c r="P709" s="701">
        <v>2.0684722950449044</v>
      </c>
      <c r="Q709" s="712">
        <v>929.74810810810811</v>
      </c>
    </row>
    <row r="710" spans="1:17" ht="14.4" customHeight="1" x14ac:dyDescent="0.3">
      <c r="A710" s="695" t="s">
        <v>4573</v>
      </c>
      <c r="B710" s="696" t="s">
        <v>3864</v>
      </c>
      <c r="C710" s="696" t="s">
        <v>3896</v>
      </c>
      <c r="D710" s="696" t="s">
        <v>3943</v>
      </c>
      <c r="E710" s="696" t="s">
        <v>3944</v>
      </c>
      <c r="F710" s="711"/>
      <c r="G710" s="711"/>
      <c r="H710" s="711"/>
      <c r="I710" s="711"/>
      <c r="J710" s="711">
        <v>2</v>
      </c>
      <c r="K710" s="711">
        <v>0</v>
      </c>
      <c r="L710" s="711"/>
      <c r="M710" s="711">
        <v>0</v>
      </c>
      <c r="N710" s="711"/>
      <c r="O710" s="711"/>
      <c r="P710" s="701"/>
      <c r="Q710" s="712"/>
    </row>
    <row r="711" spans="1:17" ht="14.4" customHeight="1" x14ac:dyDescent="0.3">
      <c r="A711" s="695" t="s">
        <v>4573</v>
      </c>
      <c r="B711" s="696" t="s">
        <v>3864</v>
      </c>
      <c r="C711" s="696" t="s">
        <v>3896</v>
      </c>
      <c r="D711" s="696" t="s">
        <v>4017</v>
      </c>
      <c r="E711" s="696" t="s">
        <v>4015</v>
      </c>
      <c r="F711" s="711">
        <v>1446</v>
      </c>
      <c r="G711" s="711">
        <v>1059913</v>
      </c>
      <c r="H711" s="711">
        <v>1</v>
      </c>
      <c r="I711" s="711">
        <v>732.99654218533885</v>
      </c>
      <c r="J711" s="711">
        <v>1304</v>
      </c>
      <c r="K711" s="711">
        <v>957136</v>
      </c>
      <c r="L711" s="711">
        <v>0.90303260739324831</v>
      </c>
      <c r="M711" s="711">
        <v>734</v>
      </c>
      <c r="N711" s="711">
        <v>311</v>
      </c>
      <c r="O711" s="711">
        <v>228626</v>
      </c>
      <c r="P711" s="701">
        <v>0.21570260955380299</v>
      </c>
      <c r="Q711" s="712">
        <v>735.13183279742771</v>
      </c>
    </row>
    <row r="712" spans="1:17" ht="14.4" customHeight="1" x14ac:dyDescent="0.3">
      <c r="A712" s="695" t="s">
        <v>4573</v>
      </c>
      <c r="B712" s="696" t="s">
        <v>3864</v>
      </c>
      <c r="C712" s="696" t="s">
        <v>3896</v>
      </c>
      <c r="D712" s="696" t="s">
        <v>4018</v>
      </c>
      <c r="E712" s="696" t="s">
        <v>4019</v>
      </c>
      <c r="F712" s="711">
        <v>96</v>
      </c>
      <c r="G712" s="711">
        <v>50208</v>
      </c>
      <c r="H712" s="711">
        <v>1</v>
      </c>
      <c r="I712" s="711">
        <v>523</v>
      </c>
      <c r="J712" s="711">
        <v>136</v>
      </c>
      <c r="K712" s="711">
        <v>71264</v>
      </c>
      <c r="L712" s="711">
        <v>1.4193753983428936</v>
      </c>
      <c r="M712" s="711">
        <v>524</v>
      </c>
      <c r="N712" s="711">
        <v>68</v>
      </c>
      <c r="O712" s="711">
        <v>35644</v>
      </c>
      <c r="P712" s="701">
        <v>0.70992670490758447</v>
      </c>
      <c r="Q712" s="712">
        <v>524.17647058823525</v>
      </c>
    </row>
    <row r="713" spans="1:17" ht="14.4" customHeight="1" x14ac:dyDescent="0.3">
      <c r="A713" s="695" t="s">
        <v>4573</v>
      </c>
      <c r="B713" s="696" t="s">
        <v>3864</v>
      </c>
      <c r="C713" s="696" t="s">
        <v>3896</v>
      </c>
      <c r="D713" s="696" t="s">
        <v>3953</v>
      </c>
      <c r="E713" s="696" t="s">
        <v>3954</v>
      </c>
      <c r="F713" s="711">
        <v>2</v>
      </c>
      <c r="G713" s="711">
        <v>590</v>
      </c>
      <c r="H713" s="711">
        <v>1</v>
      </c>
      <c r="I713" s="711">
        <v>295</v>
      </c>
      <c r="J713" s="711">
        <v>6</v>
      </c>
      <c r="K713" s="711">
        <v>1776</v>
      </c>
      <c r="L713" s="711">
        <v>3.0101694915254238</v>
      </c>
      <c r="M713" s="711">
        <v>296</v>
      </c>
      <c r="N713" s="711">
        <v>3</v>
      </c>
      <c r="O713" s="711">
        <v>890</v>
      </c>
      <c r="P713" s="701">
        <v>1.5084745762711864</v>
      </c>
      <c r="Q713" s="712">
        <v>296.66666666666669</v>
      </c>
    </row>
    <row r="714" spans="1:17" ht="14.4" customHeight="1" x14ac:dyDescent="0.3">
      <c r="A714" s="695" t="s">
        <v>4573</v>
      </c>
      <c r="B714" s="696" t="s">
        <v>3864</v>
      </c>
      <c r="C714" s="696" t="s">
        <v>3896</v>
      </c>
      <c r="D714" s="696" t="s">
        <v>4020</v>
      </c>
      <c r="E714" s="696" t="s">
        <v>3928</v>
      </c>
      <c r="F714" s="711">
        <v>463</v>
      </c>
      <c r="G714" s="711">
        <v>79635</v>
      </c>
      <c r="H714" s="711">
        <v>1</v>
      </c>
      <c r="I714" s="711">
        <v>171.99784017278617</v>
      </c>
      <c r="J714" s="711">
        <v>404</v>
      </c>
      <c r="K714" s="711">
        <v>69488</v>
      </c>
      <c r="L714" s="711">
        <v>0.87258115150373583</v>
      </c>
      <c r="M714" s="711">
        <v>172</v>
      </c>
      <c r="N714" s="711">
        <v>105</v>
      </c>
      <c r="O714" s="711">
        <v>18160</v>
      </c>
      <c r="P714" s="701">
        <v>0.22804043448232561</v>
      </c>
      <c r="Q714" s="712">
        <v>172.95238095238096</v>
      </c>
    </row>
    <row r="715" spans="1:17" ht="14.4" customHeight="1" x14ac:dyDescent="0.3">
      <c r="A715" s="695" t="s">
        <v>4573</v>
      </c>
      <c r="B715" s="696" t="s">
        <v>3864</v>
      </c>
      <c r="C715" s="696" t="s">
        <v>3896</v>
      </c>
      <c r="D715" s="696" t="s">
        <v>3957</v>
      </c>
      <c r="E715" s="696" t="s">
        <v>3954</v>
      </c>
      <c r="F715" s="711">
        <v>111</v>
      </c>
      <c r="G715" s="711">
        <v>40182</v>
      </c>
      <c r="H715" s="711">
        <v>1</v>
      </c>
      <c r="I715" s="711">
        <v>362</v>
      </c>
      <c r="J715" s="711">
        <v>14</v>
      </c>
      <c r="K715" s="711">
        <v>5110</v>
      </c>
      <c r="L715" s="711">
        <v>0.1271713702652929</v>
      </c>
      <c r="M715" s="711">
        <v>365</v>
      </c>
      <c r="N715" s="711">
        <v>2</v>
      </c>
      <c r="O715" s="711">
        <v>730</v>
      </c>
      <c r="P715" s="701">
        <v>1.8167338609327559E-2</v>
      </c>
      <c r="Q715" s="712">
        <v>365</v>
      </c>
    </row>
    <row r="716" spans="1:17" ht="14.4" customHeight="1" x14ac:dyDescent="0.3">
      <c r="A716" s="695" t="s">
        <v>4573</v>
      </c>
      <c r="B716" s="696" t="s">
        <v>3864</v>
      </c>
      <c r="C716" s="696" t="s">
        <v>3896</v>
      </c>
      <c r="D716" s="696" t="s">
        <v>3960</v>
      </c>
      <c r="E716" s="696" t="s">
        <v>3961</v>
      </c>
      <c r="F716" s="711"/>
      <c r="G716" s="711"/>
      <c r="H716" s="711"/>
      <c r="I716" s="711"/>
      <c r="J716" s="711">
        <v>2</v>
      </c>
      <c r="K716" s="711">
        <v>1270</v>
      </c>
      <c r="L716" s="711"/>
      <c r="M716" s="711">
        <v>635</v>
      </c>
      <c r="N716" s="711"/>
      <c r="O716" s="711"/>
      <c r="P716" s="701"/>
      <c r="Q716" s="712"/>
    </row>
    <row r="717" spans="1:17" ht="14.4" customHeight="1" x14ac:dyDescent="0.3">
      <c r="A717" s="695" t="s">
        <v>4573</v>
      </c>
      <c r="B717" s="696" t="s">
        <v>3864</v>
      </c>
      <c r="C717" s="696" t="s">
        <v>3896</v>
      </c>
      <c r="D717" s="696" t="s">
        <v>3962</v>
      </c>
      <c r="E717" s="696" t="s">
        <v>3963</v>
      </c>
      <c r="F717" s="711">
        <v>41</v>
      </c>
      <c r="G717" s="711">
        <v>24559</v>
      </c>
      <c r="H717" s="711">
        <v>1</v>
      </c>
      <c r="I717" s="711">
        <v>599</v>
      </c>
      <c r="J717" s="711">
        <v>5</v>
      </c>
      <c r="K717" s="711">
        <v>3005</v>
      </c>
      <c r="L717" s="711">
        <v>0.12235840221507391</v>
      </c>
      <c r="M717" s="711">
        <v>601</v>
      </c>
      <c r="N717" s="711">
        <v>6</v>
      </c>
      <c r="O717" s="711">
        <v>3626</v>
      </c>
      <c r="P717" s="701">
        <v>0.14764444806384625</v>
      </c>
      <c r="Q717" s="712">
        <v>604.33333333333337</v>
      </c>
    </row>
    <row r="718" spans="1:17" ht="14.4" customHeight="1" x14ac:dyDescent="0.3">
      <c r="A718" s="695" t="s">
        <v>4573</v>
      </c>
      <c r="B718" s="696" t="s">
        <v>3864</v>
      </c>
      <c r="C718" s="696" t="s">
        <v>3896</v>
      </c>
      <c r="D718" s="696" t="s">
        <v>3964</v>
      </c>
      <c r="E718" s="696" t="s">
        <v>3965</v>
      </c>
      <c r="F718" s="711">
        <v>0</v>
      </c>
      <c r="G718" s="711">
        <v>0</v>
      </c>
      <c r="H718" s="711"/>
      <c r="I718" s="711"/>
      <c r="J718" s="711"/>
      <c r="K718" s="711"/>
      <c r="L718" s="711"/>
      <c r="M718" s="711"/>
      <c r="N718" s="711"/>
      <c r="O718" s="711"/>
      <c r="P718" s="701"/>
      <c r="Q718" s="712"/>
    </row>
    <row r="719" spans="1:17" ht="14.4" customHeight="1" x14ac:dyDescent="0.3">
      <c r="A719" s="695" t="s">
        <v>4573</v>
      </c>
      <c r="B719" s="696" t="s">
        <v>3864</v>
      </c>
      <c r="C719" s="696" t="s">
        <v>3896</v>
      </c>
      <c r="D719" s="696" t="s">
        <v>4037</v>
      </c>
      <c r="E719" s="696" t="s">
        <v>4038</v>
      </c>
      <c r="F719" s="711">
        <v>4</v>
      </c>
      <c r="G719" s="711">
        <v>400</v>
      </c>
      <c r="H719" s="711">
        <v>1</v>
      </c>
      <c r="I719" s="711">
        <v>100</v>
      </c>
      <c r="J719" s="711">
        <v>2</v>
      </c>
      <c r="K719" s="711">
        <v>200</v>
      </c>
      <c r="L719" s="711">
        <v>0.5</v>
      </c>
      <c r="M719" s="711">
        <v>100</v>
      </c>
      <c r="N719" s="711">
        <v>1</v>
      </c>
      <c r="O719" s="711">
        <v>100</v>
      </c>
      <c r="P719" s="701">
        <v>0.25</v>
      </c>
      <c r="Q719" s="712">
        <v>100</v>
      </c>
    </row>
    <row r="720" spans="1:17" ht="14.4" customHeight="1" x14ac:dyDescent="0.3">
      <c r="A720" s="695" t="s">
        <v>4573</v>
      </c>
      <c r="B720" s="696" t="s">
        <v>3864</v>
      </c>
      <c r="C720" s="696" t="s">
        <v>3896</v>
      </c>
      <c r="D720" s="696" t="s">
        <v>4021</v>
      </c>
      <c r="E720" s="696" t="s">
        <v>4015</v>
      </c>
      <c r="F720" s="711"/>
      <c r="G720" s="711"/>
      <c r="H720" s="711"/>
      <c r="I720" s="711"/>
      <c r="J720" s="711">
        <v>4</v>
      </c>
      <c r="K720" s="711">
        <v>4048</v>
      </c>
      <c r="L720" s="711"/>
      <c r="M720" s="711">
        <v>1012</v>
      </c>
      <c r="N720" s="711"/>
      <c r="O720" s="711"/>
      <c r="P720" s="701"/>
      <c r="Q720" s="712"/>
    </row>
    <row r="721" spans="1:17" ht="14.4" customHeight="1" x14ac:dyDescent="0.3">
      <c r="A721" s="695" t="s">
        <v>4573</v>
      </c>
      <c r="B721" s="696" t="s">
        <v>3864</v>
      </c>
      <c r="C721" s="696" t="s">
        <v>3896</v>
      </c>
      <c r="D721" s="696" t="s">
        <v>3968</v>
      </c>
      <c r="E721" s="696" t="s">
        <v>3924</v>
      </c>
      <c r="F721" s="711">
        <v>1</v>
      </c>
      <c r="G721" s="711">
        <v>333</v>
      </c>
      <c r="H721" s="711">
        <v>1</v>
      </c>
      <c r="I721" s="711">
        <v>333</v>
      </c>
      <c r="J721" s="711"/>
      <c r="K721" s="711"/>
      <c r="L721" s="711"/>
      <c r="M721" s="711"/>
      <c r="N721" s="711"/>
      <c r="O721" s="711"/>
      <c r="P721" s="701"/>
      <c r="Q721" s="712"/>
    </row>
    <row r="722" spans="1:17" ht="14.4" customHeight="1" x14ac:dyDescent="0.3">
      <c r="A722" s="695" t="s">
        <v>4573</v>
      </c>
      <c r="B722" s="696" t="s">
        <v>3864</v>
      </c>
      <c r="C722" s="696" t="s">
        <v>3896</v>
      </c>
      <c r="D722" s="696" t="s">
        <v>3969</v>
      </c>
      <c r="E722" s="696" t="s">
        <v>3926</v>
      </c>
      <c r="F722" s="711">
        <v>3</v>
      </c>
      <c r="G722" s="711">
        <v>1083</v>
      </c>
      <c r="H722" s="711">
        <v>1</v>
      </c>
      <c r="I722" s="711">
        <v>361</v>
      </c>
      <c r="J722" s="711">
        <v>1</v>
      </c>
      <c r="K722" s="711">
        <v>362</v>
      </c>
      <c r="L722" s="711">
        <v>0.33425669436749766</v>
      </c>
      <c r="M722" s="711">
        <v>362</v>
      </c>
      <c r="N722" s="711">
        <v>4</v>
      </c>
      <c r="O722" s="711">
        <v>1454</v>
      </c>
      <c r="P722" s="701">
        <v>1.342566943674977</v>
      </c>
      <c r="Q722" s="712">
        <v>363.5</v>
      </c>
    </row>
    <row r="723" spans="1:17" ht="14.4" customHeight="1" x14ac:dyDescent="0.3">
      <c r="A723" s="695" t="s">
        <v>4573</v>
      </c>
      <c r="B723" s="696" t="s">
        <v>3864</v>
      </c>
      <c r="C723" s="696" t="s">
        <v>3896</v>
      </c>
      <c r="D723" s="696" t="s">
        <v>4029</v>
      </c>
      <c r="E723" s="696" t="s">
        <v>4015</v>
      </c>
      <c r="F723" s="711">
        <v>156</v>
      </c>
      <c r="G723" s="711">
        <v>134004</v>
      </c>
      <c r="H723" s="711">
        <v>1</v>
      </c>
      <c r="I723" s="711">
        <v>859</v>
      </c>
      <c r="J723" s="711">
        <v>24</v>
      </c>
      <c r="K723" s="711">
        <v>20640</v>
      </c>
      <c r="L723" s="711">
        <v>0.15402525297752306</v>
      </c>
      <c r="M723" s="711">
        <v>860</v>
      </c>
      <c r="N723" s="711">
        <v>17</v>
      </c>
      <c r="O723" s="711">
        <v>14634</v>
      </c>
      <c r="P723" s="701">
        <v>0.10920569535237754</v>
      </c>
      <c r="Q723" s="712">
        <v>860.82352941176475</v>
      </c>
    </row>
    <row r="724" spans="1:17" ht="14.4" customHeight="1" x14ac:dyDescent="0.3">
      <c r="A724" s="695" t="s">
        <v>4573</v>
      </c>
      <c r="B724" s="696" t="s">
        <v>3864</v>
      </c>
      <c r="C724" s="696" t="s">
        <v>3896</v>
      </c>
      <c r="D724" s="696" t="s">
        <v>3970</v>
      </c>
      <c r="E724" s="696" t="s">
        <v>3971</v>
      </c>
      <c r="F724" s="711">
        <v>54</v>
      </c>
      <c r="G724" s="711">
        <v>28026</v>
      </c>
      <c r="H724" s="711">
        <v>1</v>
      </c>
      <c r="I724" s="711">
        <v>519</v>
      </c>
      <c r="J724" s="711">
        <v>9</v>
      </c>
      <c r="K724" s="711">
        <v>4680</v>
      </c>
      <c r="L724" s="711">
        <v>0.16698779704560052</v>
      </c>
      <c r="M724" s="711">
        <v>520</v>
      </c>
      <c r="N724" s="711">
        <v>34</v>
      </c>
      <c r="O724" s="711">
        <v>17738</v>
      </c>
      <c r="P724" s="701">
        <v>0.63291229572539787</v>
      </c>
      <c r="Q724" s="712">
        <v>521.70588235294122</v>
      </c>
    </row>
    <row r="725" spans="1:17" ht="14.4" customHeight="1" x14ac:dyDescent="0.3">
      <c r="A725" s="695" t="s">
        <v>4573</v>
      </c>
      <c r="B725" s="696" t="s">
        <v>3864</v>
      </c>
      <c r="C725" s="696" t="s">
        <v>3896</v>
      </c>
      <c r="D725" s="696" t="s">
        <v>4039</v>
      </c>
      <c r="E725" s="696" t="s">
        <v>3971</v>
      </c>
      <c r="F725" s="711">
        <v>607</v>
      </c>
      <c r="G725" s="711">
        <v>484386</v>
      </c>
      <c r="H725" s="711">
        <v>1</v>
      </c>
      <c r="I725" s="711">
        <v>798</v>
      </c>
      <c r="J725" s="711">
        <v>585</v>
      </c>
      <c r="K725" s="711">
        <v>468585</v>
      </c>
      <c r="L725" s="711">
        <v>0.96737932145024841</v>
      </c>
      <c r="M725" s="711">
        <v>801</v>
      </c>
      <c r="N725" s="711">
        <v>374</v>
      </c>
      <c r="O725" s="711">
        <v>299862</v>
      </c>
      <c r="P725" s="701">
        <v>0.6190558769246014</v>
      </c>
      <c r="Q725" s="712">
        <v>801.77005347593581</v>
      </c>
    </row>
    <row r="726" spans="1:17" ht="14.4" customHeight="1" x14ac:dyDescent="0.3">
      <c r="A726" s="695" t="s">
        <v>4573</v>
      </c>
      <c r="B726" s="696" t="s">
        <v>3864</v>
      </c>
      <c r="C726" s="696" t="s">
        <v>3896</v>
      </c>
      <c r="D726" s="696" t="s">
        <v>4040</v>
      </c>
      <c r="E726" s="696" t="s">
        <v>3971</v>
      </c>
      <c r="F726" s="711">
        <v>155</v>
      </c>
      <c r="G726" s="711">
        <v>90830</v>
      </c>
      <c r="H726" s="711">
        <v>1</v>
      </c>
      <c r="I726" s="711">
        <v>586</v>
      </c>
      <c r="J726" s="711">
        <v>88</v>
      </c>
      <c r="K726" s="711">
        <v>51832</v>
      </c>
      <c r="L726" s="711">
        <v>0.57064846416382253</v>
      </c>
      <c r="M726" s="711">
        <v>589</v>
      </c>
      <c r="N726" s="711">
        <v>200</v>
      </c>
      <c r="O726" s="711">
        <v>117932</v>
      </c>
      <c r="P726" s="701">
        <v>1.298381591985027</v>
      </c>
      <c r="Q726" s="712">
        <v>589.66</v>
      </c>
    </row>
    <row r="727" spans="1:17" ht="14.4" customHeight="1" x14ac:dyDescent="0.3">
      <c r="A727" s="695" t="s">
        <v>4573</v>
      </c>
      <c r="B727" s="696" t="s">
        <v>3864</v>
      </c>
      <c r="C727" s="696" t="s">
        <v>3896</v>
      </c>
      <c r="D727" s="696" t="s">
        <v>4570</v>
      </c>
      <c r="E727" s="696" t="s">
        <v>3971</v>
      </c>
      <c r="F727" s="711">
        <v>174</v>
      </c>
      <c r="G727" s="711">
        <v>127194</v>
      </c>
      <c r="H727" s="711">
        <v>1</v>
      </c>
      <c r="I727" s="711">
        <v>731</v>
      </c>
      <c r="J727" s="711">
        <v>10</v>
      </c>
      <c r="K727" s="711">
        <v>7320</v>
      </c>
      <c r="L727" s="711">
        <v>5.7549884428510778E-2</v>
      </c>
      <c r="M727" s="711">
        <v>732</v>
      </c>
      <c r="N727" s="711"/>
      <c r="O727" s="711"/>
      <c r="P727" s="701"/>
      <c r="Q727" s="712"/>
    </row>
    <row r="728" spans="1:17" ht="14.4" customHeight="1" x14ac:dyDescent="0.3">
      <c r="A728" s="695" t="s">
        <v>4573</v>
      </c>
      <c r="B728" s="696" t="s">
        <v>3864</v>
      </c>
      <c r="C728" s="696" t="s">
        <v>3896</v>
      </c>
      <c r="D728" s="696" t="s">
        <v>4047</v>
      </c>
      <c r="E728" s="696" t="s">
        <v>4048</v>
      </c>
      <c r="F728" s="711"/>
      <c r="G728" s="711"/>
      <c r="H728" s="711"/>
      <c r="I728" s="711"/>
      <c r="J728" s="711"/>
      <c r="K728" s="711"/>
      <c r="L728" s="711"/>
      <c r="M728" s="711"/>
      <c r="N728" s="711">
        <v>1</v>
      </c>
      <c r="O728" s="711">
        <v>1366</v>
      </c>
      <c r="P728" s="701"/>
      <c r="Q728" s="712">
        <v>1366</v>
      </c>
    </row>
    <row r="729" spans="1:17" ht="14.4" customHeight="1" x14ac:dyDescent="0.3">
      <c r="A729" s="695" t="s">
        <v>4573</v>
      </c>
      <c r="B729" s="696" t="s">
        <v>3864</v>
      </c>
      <c r="C729" s="696" t="s">
        <v>3896</v>
      </c>
      <c r="D729" s="696" t="s">
        <v>4049</v>
      </c>
      <c r="E729" s="696" t="s">
        <v>3971</v>
      </c>
      <c r="F729" s="711"/>
      <c r="G729" s="711"/>
      <c r="H729" s="711"/>
      <c r="I729" s="711"/>
      <c r="J729" s="711">
        <v>4</v>
      </c>
      <c r="K729" s="711">
        <v>3404</v>
      </c>
      <c r="L729" s="711"/>
      <c r="M729" s="711">
        <v>851</v>
      </c>
      <c r="N729" s="711"/>
      <c r="O729" s="711"/>
      <c r="P729" s="701"/>
      <c r="Q729" s="712"/>
    </row>
    <row r="730" spans="1:17" ht="14.4" customHeight="1" x14ac:dyDescent="0.3">
      <c r="A730" s="695" t="s">
        <v>4574</v>
      </c>
      <c r="B730" s="696" t="s">
        <v>3864</v>
      </c>
      <c r="C730" s="696" t="s">
        <v>3885</v>
      </c>
      <c r="D730" s="696" t="s">
        <v>4010</v>
      </c>
      <c r="E730" s="696" t="s">
        <v>4011</v>
      </c>
      <c r="F730" s="711"/>
      <c r="G730" s="711"/>
      <c r="H730" s="711"/>
      <c r="I730" s="711"/>
      <c r="J730" s="711">
        <v>20</v>
      </c>
      <c r="K730" s="711">
        <v>18095</v>
      </c>
      <c r="L730" s="711"/>
      <c r="M730" s="711">
        <v>904.75</v>
      </c>
      <c r="N730" s="711">
        <v>79</v>
      </c>
      <c r="O730" s="711">
        <v>71475.25</v>
      </c>
      <c r="P730" s="701"/>
      <c r="Q730" s="712">
        <v>904.75</v>
      </c>
    </row>
    <row r="731" spans="1:17" ht="14.4" customHeight="1" x14ac:dyDescent="0.3">
      <c r="A731" s="695" t="s">
        <v>4574</v>
      </c>
      <c r="B731" s="696" t="s">
        <v>3864</v>
      </c>
      <c r="C731" s="696" t="s">
        <v>3885</v>
      </c>
      <c r="D731" s="696" t="s">
        <v>3888</v>
      </c>
      <c r="E731" s="696" t="s">
        <v>3889</v>
      </c>
      <c r="F731" s="711"/>
      <c r="G731" s="711"/>
      <c r="H731" s="711"/>
      <c r="I731" s="711"/>
      <c r="J731" s="711"/>
      <c r="K731" s="711"/>
      <c r="L731" s="711"/>
      <c r="M731" s="711"/>
      <c r="N731" s="711">
        <v>1</v>
      </c>
      <c r="O731" s="711">
        <v>242.64</v>
      </c>
      <c r="P731" s="701"/>
      <c r="Q731" s="712">
        <v>242.64</v>
      </c>
    </row>
    <row r="732" spans="1:17" ht="14.4" customHeight="1" x14ac:dyDescent="0.3">
      <c r="A732" s="695" t="s">
        <v>4574</v>
      </c>
      <c r="B732" s="696" t="s">
        <v>3864</v>
      </c>
      <c r="C732" s="696" t="s">
        <v>3885</v>
      </c>
      <c r="D732" s="696" t="s">
        <v>3890</v>
      </c>
      <c r="E732" s="696" t="s">
        <v>3891</v>
      </c>
      <c r="F732" s="711">
        <v>1</v>
      </c>
      <c r="G732" s="711">
        <v>242.64</v>
      </c>
      <c r="H732" s="711">
        <v>1</v>
      </c>
      <c r="I732" s="711">
        <v>242.64</v>
      </c>
      <c r="J732" s="711">
        <v>1</v>
      </c>
      <c r="K732" s="711">
        <v>242.64</v>
      </c>
      <c r="L732" s="711">
        <v>1</v>
      </c>
      <c r="M732" s="711">
        <v>242.64</v>
      </c>
      <c r="N732" s="711"/>
      <c r="O732" s="711"/>
      <c r="P732" s="701"/>
      <c r="Q732" s="712"/>
    </row>
    <row r="733" spans="1:17" ht="14.4" customHeight="1" x14ac:dyDescent="0.3">
      <c r="A733" s="695" t="s">
        <v>4574</v>
      </c>
      <c r="B733" s="696" t="s">
        <v>3864</v>
      </c>
      <c r="C733" s="696" t="s">
        <v>3896</v>
      </c>
      <c r="D733" s="696" t="s">
        <v>4012</v>
      </c>
      <c r="E733" s="696" t="s">
        <v>4013</v>
      </c>
      <c r="F733" s="711">
        <v>2</v>
      </c>
      <c r="G733" s="711">
        <v>370</v>
      </c>
      <c r="H733" s="711">
        <v>1</v>
      </c>
      <c r="I733" s="711">
        <v>185</v>
      </c>
      <c r="J733" s="711">
        <v>1</v>
      </c>
      <c r="K733" s="711">
        <v>185</v>
      </c>
      <c r="L733" s="711">
        <v>0.5</v>
      </c>
      <c r="M733" s="711">
        <v>185</v>
      </c>
      <c r="N733" s="711">
        <v>6</v>
      </c>
      <c r="O733" s="711">
        <v>1113</v>
      </c>
      <c r="P733" s="701">
        <v>3.0081081081081082</v>
      </c>
      <c r="Q733" s="712">
        <v>185.5</v>
      </c>
    </row>
    <row r="734" spans="1:17" ht="14.4" customHeight="1" x14ac:dyDescent="0.3">
      <c r="A734" s="695" t="s">
        <v>4574</v>
      </c>
      <c r="B734" s="696" t="s">
        <v>3864</v>
      </c>
      <c r="C734" s="696" t="s">
        <v>3896</v>
      </c>
      <c r="D734" s="696" t="s">
        <v>3901</v>
      </c>
      <c r="E734" s="696" t="s">
        <v>3902</v>
      </c>
      <c r="F734" s="711">
        <v>3</v>
      </c>
      <c r="G734" s="711">
        <v>102</v>
      </c>
      <c r="H734" s="711">
        <v>1</v>
      </c>
      <c r="I734" s="711">
        <v>34</v>
      </c>
      <c r="J734" s="711">
        <v>2</v>
      </c>
      <c r="K734" s="711">
        <v>68</v>
      </c>
      <c r="L734" s="711">
        <v>0.66666666666666663</v>
      </c>
      <c r="M734" s="711">
        <v>34</v>
      </c>
      <c r="N734" s="711"/>
      <c r="O734" s="711"/>
      <c r="P734" s="701"/>
      <c r="Q734" s="712"/>
    </row>
    <row r="735" spans="1:17" ht="14.4" customHeight="1" x14ac:dyDescent="0.3">
      <c r="A735" s="695" t="s">
        <v>4574</v>
      </c>
      <c r="B735" s="696" t="s">
        <v>3864</v>
      </c>
      <c r="C735" s="696" t="s">
        <v>3896</v>
      </c>
      <c r="D735" s="696" t="s">
        <v>3907</v>
      </c>
      <c r="E735" s="696" t="s">
        <v>3860</v>
      </c>
      <c r="F735" s="711">
        <v>12</v>
      </c>
      <c r="G735" s="711">
        <v>1872</v>
      </c>
      <c r="H735" s="711">
        <v>1</v>
      </c>
      <c r="I735" s="711">
        <v>156</v>
      </c>
      <c r="J735" s="711"/>
      <c r="K735" s="711"/>
      <c r="L735" s="711"/>
      <c r="M735" s="711"/>
      <c r="N735" s="711"/>
      <c r="O735" s="711"/>
      <c r="P735" s="701"/>
      <c r="Q735" s="712"/>
    </row>
    <row r="736" spans="1:17" ht="14.4" customHeight="1" x14ac:dyDescent="0.3">
      <c r="A736" s="695" t="s">
        <v>4574</v>
      </c>
      <c r="B736" s="696" t="s">
        <v>3864</v>
      </c>
      <c r="C736" s="696" t="s">
        <v>3896</v>
      </c>
      <c r="D736" s="696" t="s">
        <v>3908</v>
      </c>
      <c r="E736" s="696" t="s">
        <v>3860</v>
      </c>
      <c r="F736" s="711">
        <v>14</v>
      </c>
      <c r="G736" s="711">
        <v>1092</v>
      </c>
      <c r="H736" s="711">
        <v>1</v>
      </c>
      <c r="I736" s="711">
        <v>78</v>
      </c>
      <c r="J736" s="711"/>
      <c r="K736" s="711"/>
      <c r="L736" s="711"/>
      <c r="M736" s="711"/>
      <c r="N736" s="711"/>
      <c r="O736" s="711"/>
      <c r="P736" s="701"/>
      <c r="Q736" s="712"/>
    </row>
    <row r="737" spans="1:17" ht="14.4" customHeight="1" x14ac:dyDescent="0.3">
      <c r="A737" s="695" t="s">
        <v>4574</v>
      </c>
      <c r="B737" s="696" t="s">
        <v>3864</v>
      </c>
      <c r="C737" s="696" t="s">
        <v>3896</v>
      </c>
      <c r="D737" s="696" t="s">
        <v>3909</v>
      </c>
      <c r="E737" s="696" t="s">
        <v>3910</v>
      </c>
      <c r="F737" s="711">
        <v>298</v>
      </c>
      <c r="G737" s="711">
        <v>68838</v>
      </c>
      <c r="H737" s="711">
        <v>1</v>
      </c>
      <c r="I737" s="711">
        <v>231</v>
      </c>
      <c r="J737" s="711">
        <v>237</v>
      </c>
      <c r="K737" s="711">
        <v>54984</v>
      </c>
      <c r="L737" s="711">
        <v>0.79874487928179205</v>
      </c>
      <c r="M737" s="711">
        <v>232</v>
      </c>
      <c r="N737" s="711">
        <v>534</v>
      </c>
      <c r="O737" s="711">
        <v>124142</v>
      </c>
      <c r="P737" s="701">
        <v>1.8033934745344142</v>
      </c>
      <c r="Q737" s="712">
        <v>232.47565543071161</v>
      </c>
    </row>
    <row r="738" spans="1:17" ht="14.4" customHeight="1" x14ac:dyDescent="0.3">
      <c r="A738" s="695" t="s">
        <v>4574</v>
      </c>
      <c r="B738" s="696" t="s">
        <v>3864</v>
      </c>
      <c r="C738" s="696" t="s">
        <v>3896</v>
      </c>
      <c r="D738" s="696" t="s">
        <v>3911</v>
      </c>
      <c r="E738" s="696" t="s">
        <v>3912</v>
      </c>
      <c r="F738" s="711">
        <v>883</v>
      </c>
      <c r="G738" s="711">
        <v>102428</v>
      </c>
      <c r="H738" s="711">
        <v>1</v>
      </c>
      <c r="I738" s="711">
        <v>116</v>
      </c>
      <c r="J738" s="711">
        <v>701</v>
      </c>
      <c r="K738" s="711">
        <v>81316</v>
      </c>
      <c r="L738" s="711">
        <v>0.79388448471121176</v>
      </c>
      <c r="M738" s="711">
        <v>116</v>
      </c>
      <c r="N738" s="711">
        <v>1150</v>
      </c>
      <c r="O738" s="711">
        <v>133960</v>
      </c>
      <c r="P738" s="701">
        <v>1.3078455109930878</v>
      </c>
      <c r="Q738" s="712">
        <v>116.48695652173913</v>
      </c>
    </row>
    <row r="739" spans="1:17" ht="14.4" customHeight="1" x14ac:dyDescent="0.3">
      <c r="A739" s="695" t="s">
        <v>4574</v>
      </c>
      <c r="B739" s="696" t="s">
        <v>3864</v>
      </c>
      <c r="C739" s="696" t="s">
        <v>3896</v>
      </c>
      <c r="D739" s="696" t="s">
        <v>3913</v>
      </c>
      <c r="E739" s="696" t="s">
        <v>3914</v>
      </c>
      <c r="F739" s="711">
        <v>7</v>
      </c>
      <c r="G739" s="711">
        <v>2233</v>
      </c>
      <c r="H739" s="711">
        <v>1</v>
      </c>
      <c r="I739" s="711">
        <v>319</v>
      </c>
      <c r="J739" s="711">
        <v>2</v>
      </c>
      <c r="K739" s="711">
        <v>640</v>
      </c>
      <c r="L739" s="711">
        <v>0.28660994178235555</v>
      </c>
      <c r="M739" s="711">
        <v>320</v>
      </c>
      <c r="N739" s="711"/>
      <c r="O739" s="711"/>
      <c r="P739" s="701"/>
      <c r="Q739" s="712"/>
    </row>
    <row r="740" spans="1:17" ht="14.4" customHeight="1" x14ac:dyDescent="0.3">
      <c r="A740" s="695" t="s">
        <v>4574</v>
      </c>
      <c r="B740" s="696" t="s">
        <v>3864</v>
      </c>
      <c r="C740" s="696" t="s">
        <v>3896</v>
      </c>
      <c r="D740" s="696" t="s">
        <v>3915</v>
      </c>
      <c r="E740" s="696" t="s">
        <v>3916</v>
      </c>
      <c r="F740" s="711">
        <v>27</v>
      </c>
      <c r="G740" s="711">
        <v>13041</v>
      </c>
      <c r="H740" s="711">
        <v>1</v>
      </c>
      <c r="I740" s="711">
        <v>483</v>
      </c>
      <c r="J740" s="711">
        <v>16</v>
      </c>
      <c r="K740" s="711">
        <v>7744</v>
      </c>
      <c r="L740" s="711">
        <v>0.59381949237021703</v>
      </c>
      <c r="M740" s="711">
        <v>484</v>
      </c>
      <c r="N740" s="711">
        <v>3</v>
      </c>
      <c r="O740" s="711">
        <v>1452</v>
      </c>
      <c r="P740" s="701">
        <v>0.11134115481941569</v>
      </c>
      <c r="Q740" s="712">
        <v>484</v>
      </c>
    </row>
    <row r="741" spans="1:17" ht="14.4" customHeight="1" x14ac:dyDescent="0.3">
      <c r="A741" s="695" t="s">
        <v>4574</v>
      </c>
      <c r="B741" s="696" t="s">
        <v>3864</v>
      </c>
      <c r="C741" s="696" t="s">
        <v>3896</v>
      </c>
      <c r="D741" s="696" t="s">
        <v>3917</v>
      </c>
      <c r="E741" s="696" t="s">
        <v>3918</v>
      </c>
      <c r="F741" s="711">
        <v>122</v>
      </c>
      <c r="G741" s="711">
        <v>82472</v>
      </c>
      <c r="H741" s="711">
        <v>1</v>
      </c>
      <c r="I741" s="711">
        <v>676</v>
      </c>
      <c r="J741" s="711">
        <v>65</v>
      </c>
      <c r="K741" s="711">
        <v>44005</v>
      </c>
      <c r="L741" s="711">
        <v>0.53357503152585117</v>
      </c>
      <c r="M741" s="711">
        <v>677</v>
      </c>
      <c r="N741" s="711">
        <v>11</v>
      </c>
      <c r="O741" s="711">
        <v>7447</v>
      </c>
      <c r="P741" s="701">
        <v>9.0297313027451739E-2</v>
      </c>
      <c r="Q741" s="712">
        <v>677</v>
      </c>
    </row>
    <row r="742" spans="1:17" ht="14.4" customHeight="1" x14ac:dyDescent="0.3">
      <c r="A742" s="695" t="s">
        <v>4574</v>
      </c>
      <c r="B742" s="696" t="s">
        <v>3864</v>
      </c>
      <c r="C742" s="696" t="s">
        <v>3896</v>
      </c>
      <c r="D742" s="696" t="s">
        <v>3921</v>
      </c>
      <c r="E742" s="696" t="s">
        <v>3916</v>
      </c>
      <c r="F742" s="711">
        <v>15</v>
      </c>
      <c r="G742" s="711">
        <v>8250</v>
      </c>
      <c r="H742" s="711">
        <v>1</v>
      </c>
      <c r="I742" s="711">
        <v>550</v>
      </c>
      <c r="J742" s="711">
        <v>9</v>
      </c>
      <c r="K742" s="711">
        <v>4977</v>
      </c>
      <c r="L742" s="711">
        <v>0.60327272727272729</v>
      </c>
      <c r="M742" s="711">
        <v>553</v>
      </c>
      <c r="N742" s="711">
        <v>20</v>
      </c>
      <c r="O742" s="711">
        <v>11092</v>
      </c>
      <c r="P742" s="701">
        <v>1.3444848484848484</v>
      </c>
      <c r="Q742" s="712">
        <v>554.6</v>
      </c>
    </row>
    <row r="743" spans="1:17" ht="14.4" customHeight="1" x14ac:dyDescent="0.3">
      <c r="A743" s="695" t="s">
        <v>4574</v>
      </c>
      <c r="B743" s="696" t="s">
        <v>3864</v>
      </c>
      <c r="C743" s="696" t="s">
        <v>3896</v>
      </c>
      <c r="D743" s="696" t="s">
        <v>3922</v>
      </c>
      <c r="E743" s="696" t="s">
        <v>3918</v>
      </c>
      <c r="F743" s="711">
        <v>50</v>
      </c>
      <c r="G743" s="711">
        <v>37150</v>
      </c>
      <c r="H743" s="711">
        <v>1</v>
      </c>
      <c r="I743" s="711">
        <v>743</v>
      </c>
      <c r="J743" s="711">
        <v>105</v>
      </c>
      <c r="K743" s="711">
        <v>78330</v>
      </c>
      <c r="L743" s="711">
        <v>2.1084791386271871</v>
      </c>
      <c r="M743" s="711">
        <v>746</v>
      </c>
      <c r="N743" s="711">
        <v>123</v>
      </c>
      <c r="O743" s="711">
        <v>91838</v>
      </c>
      <c r="P743" s="701">
        <v>2.4720861372812921</v>
      </c>
      <c r="Q743" s="712">
        <v>746.65040650406502</v>
      </c>
    </row>
    <row r="744" spans="1:17" ht="14.4" customHeight="1" x14ac:dyDescent="0.3">
      <c r="A744" s="695" t="s">
        <v>4574</v>
      </c>
      <c r="B744" s="696" t="s">
        <v>3864</v>
      </c>
      <c r="C744" s="696" t="s">
        <v>3896</v>
      </c>
      <c r="D744" s="696" t="s">
        <v>4014</v>
      </c>
      <c r="E744" s="696" t="s">
        <v>4015</v>
      </c>
      <c r="F744" s="711">
        <v>417</v>
      </c>
      <c r="G744" s="711">
        <v>333600</v>
      </c>
      <c r="H744" s="711">
        <v>1</v>
      </c>
      <c r="I744" s="711">
        <v>800</v>
      </c>
      <c r="J744" s="711">
        <v>248</v>
      </c>
      <c r="K744" s="711">
        <v>199144</v>
      </c>
      <c r="L744" s="711">
        <v>0.59695443645083934</v>
      </c>
      <c r="M744" s="711">
        <v>803</v>
      </c>
      <c r="N744" s="711">
        <v>565</v>
      </c>
      <c r="O744" s="711">
        <v>454011</v>
      </c>
      <c r="P744" s="701">
        <v>1.3609442446043165</v>
      </c>
      <c r="Q744" s="712">
        <v>803.55929203539824</v>
      </c>
    </row>
    <row r="745" spans="1:17" ht="14.4" customHeight="1" x14ac:dyDescent="0.3">
      <c r="A745" s="695" t="s">
        <v>4574</v>
      </c>
      <c r="B745" s="696" t="s">
        <v>3864</v>
      </c>
      <c r="C745" s="696" t="s">
        <v>3896</v>
      </c>
      <c r="D745" s="696" t="s">
        <v>3923</v>
      </c>
      <c r="E745" s="696" t="s">
        <v>3924</v>
      </c>
      <c r="F745" s="711">
        <v>4</v>
      </c>
      <c r="G745" s="711">
        <v>1740</v>
      </c>
      <c r="H745" s="711">
        <v>1</v>
      </c>
      <c r="I745" s="711">
        <v>435</v>
      </c>
      <c r="J745" s="711">
        <v>3</v>
      </c>
      <c r="K745" s="711">
        <v>1317</v>
      </c>
      <c r="L745" s="711">
        <v>0.75689655172413794</v>
      </c>
      <c r="M745" s="711">
        <v>439</v>
      </c>
      <c r="N745" s="711">
        <v>1</v>
      </c>
      <c r="O745" s="711">
        <v>446</v>
      </c>
      <c r="P745" s="701">
        <v>0.25632183908045975</v>
      </c>
      <c r="Q745" s="712">
        <v>446</v>
      </c>
    </row>
    <row r="746" spans="1:17" ht="14.4" customHeight="1" x14ac:dyDescent="0.3">
      <c r="A746" s="695" t="s">
        <v>4574</v>
      </c>
      <c r="B746" s="696" t="s">
        <v>3864</v>
      </c>
      <c r="C746" s="696" t="s">
        <v>3896</v>
      </c>
      <c r="D746" s="696" t="s">
        <v>3925</v>
      </c>
      <c r="E746" s="696" t="s">
        <v>3926</v>
      </c>
      <c r="F746" s="711">
        <v>2</v>
      </c>
      <c r="G746" s="711">
        <v>856</v>
      </c>
      <c r="H746" s="711">
        <v>1</v>
      </c>
      <c r="I746" s="711">
        <v>428</v>
      </c>
      <c r="J746" s="711">
        <v>2</v>
      </c>
      <c r="K746" s="711">
        <v>862</v>
      </c>
      <c r="L746" s="711">
        <v>1.0070093457943925</v>
      </c>
      <c r="M746" s="711">
        <v>431</v>
      </c>
      <c r="N746" s="711">
        <v>1</v>
      </c>
      <c r="O746" s="711">
        <v>431</v>
      </c>
      <c r="P746" s="701">
        <v>0.50350467289719625</v>
      </c>
      <c r="Q746" s="712">
        <v>431</v>
      </c>
    </row>
    <row r="747" spans="1:17" ht="14.4" customHeight="1" x14ac:dyDescent="0.3">
      <c r="A747" s="695" t="s">
        <v>4574</v>
      </c>
      <c r="B747" s="696" t="s">
        <v>3864</v>
      </c>
      <c r="C747" s="696" t="s">
        <v>3896</v>
      </c>
      <c r="D747" s="696" t="s">
        <v>4035</v>
      </c>
      <c r="E747" s="696" t="s">
        <v>3963</v>
      </c>
      <c r="F747" s="711">
        <v>23</v>
      </c>
      <c r="G747" s="711">
        <v>16123</v>
      </c>
      <c r="H747" s="711">
        <v>1</v>
      </c>
      <c r="I747" s="711">
        <v>701</v>
      </c>
      <c r="J747" s="711">
        <v>18</v>
      </c>
      <c r="K747" s="711">
        <v>12690</v>
      </c>
      <c r="L747" s="711">
        <v>0.78707436581281398</v>
      </c>
      <c r="M747" s="711">
        <v>705</v>
      </c>
      <c r="N747" s="711">
        <v>12</v>
      </c>
      <c r="O747" s="711">
        <v>8488</v>
      </c>
      <c r="P747" s="701">
        <v>0.52645289338212486</v>
      </c>
      <c r="Q747" s="712">
        <v>707.33333333333337</v>
      </c>
    </row>
    <row r="748" spans="1:17" ht="14.4" customHeight="1" x14ac:dyDescent="0.3">
      <c r="A748" s="695" t="s">
        <v>4574</v>
      </c>
      <c r="B748" s="696" t="s">
        <v>3864</v>
      </c>
      <c r="C748" s="696" t="s">
        <v>3896</v>
      </c>
      <c r="D748" s="696" t="s">
        <v>3927</v>
      </c>
      <c r="E748" s="696" t="s">
        <v>3928</v>
      </c>
      <c r="F748" s="711">
        <v>166</v>
      </c>
      <c r="G748" s="711">
        <v>34196</v>
      </c>
      <c r="H748" s="711">
        <v>1</v>
      </c>
      <c r="I748" s="711">
        <v>206</v>
      </c>
      <c r="J748" s="711">
        <v>130</v>
      </c>
      <c r="K748" s="711">
        <v>26910</v>
      </c>
      <c r="L748" s="711">
        <v>0.78693414434436781</v>
      </c>
      <c r="M748" s="711">
        <v>207</v>
      </c>
      <c r="N748" s="711">
        <v>213</v>
      </c>
      <c r="O748" s="711">
        <v>44181</v>
      </c>
      <c r="P748" s="701">
        <v>1.2919932155807696</v>
      </c>
      <c r="Q748" s="712">
        <v>207.42253521126761</v>
      </c>
    </row>
    <row r="749" spans="1:17" ht="14.4" customHeight="1" x14ac:dyDescent="0.3">
      <c r="A749" s="695" t="s">
        <v>4574</v>
      </c>
      <c r="B749" s="696" t="s">
        <v>3864</v>
      </c>
      <c r="C749" s="696" t="s">
        <v>3896</v>
      </c>
      <c r="D749" s="696" t="s">
        <v>3931</v>
      </c>
      <c r="E749" s="696" t="s">
        <v>3932</v>
      </c>
      <c r="F749" s="711">
        <v>1</v>
      </c>
      <c r="G749" s="711">
        <v>326</v>
      </c>
      <c r="H749" s="711">
        <v>1</v>
      </c>
      <c r="I749" s="711">
        <v>326</v>
      </c>
      <c r="J749" s="711">
        <v>4</v>
      </c>
      <c r="K749" s="711">
        <v>1308</v>
      </c>
      <c r="L749" s="711">
        <v>4.0122699386503067</v>
      </c>
      <c r="M749" s="711">
        <v>327</v>
      </c>
      <c r="N749" s="711">
        <v>1</v>
      </c>
      <c r="O749" s="711">
        <v>327</v>
      </c>
      <c r="P749" s="701">
        <v>1.0030674846625767</v>
      </c>
      <c r="Q749" s="712">
        <v>327</v>
      </c>
    </row>
    <row r="750" spans="1:17" ht="14.4" customHeight="1" x14ac:dyDescent="0.3">
      <c r="A750" s="695" t="s">
        <v>4574</v>
      </c>
      <c r="B750" s="696" t="s">
        <v>3864</v>
      </c>
      <c r="C750" s="696" t="s">
        <v>3896</v>
      </c>
      <c r="D750" s="696" t="s">
        <v>3935</v>
      </c>
      <c r="E750" s="696" t="s">
        <v>3936</v>
      </c>
      <c r="F750" s="711">
        <v>1272</v>
      </c>
      <c r="G750" s="711">
        <v>103032</v>
      </c>
      <c r="H750" s="711">
        <v>1</v>
      </c>
      <c r="I750" s="711">
        <v>81</v>
      </c>
      <c r="J750" s="711">
        <v>1035</v>
      </c>
      <c r="K750" s="711">
        <v>84870</v>
      </c>
      <c r="L750" s="711">
        <v>0.82372466806429068</v>
      </c>
      <c r="M750" s="711">
        <v>82</v>
      </c>
      <c r="N750" s="711">
        <v>1323</v>
      </c>
      <c r="O750" s="711">
        <v>109096</v>
      </c>
      <c r="P750" s="701">
        <v>1.0588555012035097</v>
      </c>
      <c r="Q750" s="712">
        <v>82.461073318216179</v>
      </c>
    </row>
    <row r="751" spans="1:17" ht="14.4" customHeight="1" x14ac:dyDescent="0.3">
      <c r="A751" s="695" t="s">
        <v>4574</v>
      </c>
      <c r="B751" s="696" t="s">
        <v>3864</v>
      </c>
      <c r="C751" s="696" t="s">
        <v>3896</v>
      </c>
      <c r="D751" s="696" t="s">
        <v>3941</v>
      </c>
      <c r="E751" s="696" t="s">
        <v>3942</v>
      </c>
      <c r="F751" s="711">
        <v>2</v>
      </c>
      <c r="G751" s="711">
        <v>0</v>
      </c>
      <c r="H751" s="711"/>
      <c r="I751" s="711">
        <v>0</v>
      </c>
      <c r="J751" s="711">
        <v>3</v>
      </c>
      <c r="K751" s="711">
        <v>0</v>
      </c>
      <c r="L751" s="711"/>
      <c r="M751" s="711">
        <v>0</v>
      </c>
      <c r="N751" s="711">
        <v>2</v>
      </c>
      <c r="O751" s="711">
        <v>0</v>
      </c>
      <c r="P751" s="701"/>
      <c r="Q751" s="712">
        <v>0</v>
      </c>
    </row>
    <row r="752" spans="1:17" ht="14.4" customHeight="1" x14ac:dyDescent="0.3">
      <c r="A752" s="695" t="s">
        <v>4574</v>
      </c>
      <c r="B752" s="696" t="s">
        <v>3864</v>
      </c>
      <c r="C752" s="696" t="s">
        <v>3896</v>
      </c>
      <c r="D752" s="696" t="s">
        <v>4016</v>
      </c>
      <c r="E752" s="696" t="s">
        <v>4015</v>
      </c>
      <c r="F752" s="711">
        <v>536</v>
      </c>
      <c r="G752" s="711">
        <v>496336</v>
      </c>
      <c r="H752" s="711">
        <v>1</v>
      </c>
      <c r="I752" s="711">
        <v>926</v>
      </c>
      <c r="J752" s="711">
        <v>513</v>
      </c>
      <c r="K752" s="711">
        <v>476577</v>
      </c>
      <c r="L752" s="711">
        <v>0.96019027433029236</v>
      </c>
      <c r="M752" s="711">
        <v>929</v>
      </c>
      <c r="N752" s="711">
        <v>541</v>
      </c>
      <c r="O752" s="711">
        <v>503357</v>
      </c>
      <c r="P752" s="701">
        <v>1.0141456593920248</v>
      </c>
      <c r="Q752" s="712">
        <v>930.41959334565615</v>
      </c>
    </row>
    <row r="753" spans="1:17" ht="14.4" customHeight="1" x14ac:dyDescent="0.3">
      <c r="A753" s="695" t="s">
        <v>4574</v>
      </c>
      <c r="B753" s="696" t="s">
        <v>3864</v>
      </c>
      <c r="C753" s="696" t="s">
        <v>3896</v>
      </c>
      <c r="D753" s="696" t="s">
        <v>3945</v>
      </c>
      <c r="E753" s="696" t="s">
        <v>3946</v>
      </c>
      <c r="F753" s="711"/>
      <c r="G753" s="711"/>
      <c r="H753" s="711"/>
      <c r="I753" s="711"/>
      <c r="J753" s="711"/>
      <c r="K753" s="711"/>
      <c r="L753" s="711"/>
      <c r="M753" s="711"/>
      <c r="N753" s="711">
        <v>3</v>
      </c>
      <c r="O753" s="711">
        <v>336</v>
      </c>
      <c r="P753" s="701"/>
      <c r="Q753" s="712">
        <v>112</v>
      </c>
    </row>
    <row r="754" spans="1:17" ht="14.4" customHeight="1" x14ac:dyDescent="0.3">
      <c r="A754" s="695" t="s">
        <v>4574</v>
      </c>
      <c r="B754" s="696" t="s">
        <v>3864</v>
      </c>
      <c r="C754" s="696" t="s">
        <v>3896</v>
      </c>
      <c r="D754" s="696" t="s">
        <v>4017</v>
      </c>
      <c r="E754" s="696" t="s">
        <v>4015</v>
      </c>
      <c r="F754" s="711">
        <v>137</v>
      </c>
      <c r="G754" s="711">
        <v>100421</v>
      </c>
      <c r="H754" s="711">
        <v>1</v>
      </c>
      <c r="I754" s="711">
        <v>733</v>
      </c>
      <c r="J754" s="711">
        <v>58</v>
      </c>
      <c r="K754" s="711">
        <v>42572</v>
      </c>
      <c r="L754" s="711">
        <v>0.42393523267045735</v>
      </c>
      <c r="M754" s="711">
        <v>734</v>
      </c>
      <c r="N754" s="711">
        <v>61</v>
      </c>
      <c r="O754" s="711">
        <v>44796</v>
      </c>
      <c r="P754" s="701">
        <v>0.44608199480188404</v>
      </c>
      <c r="Q754" s="712">
        <v>734.36065573770497</v>
      </c>
    </row>
    <row r="755" spans="1:17" ht="14.4" customHeight="1" x14ac:dyDescent="0.3">
      <c r="A755" s="695" t="s">
        <v>4574</v>
      </c>
      <c r="B755" s="696" t="s">
        <v>3864</v>
      </c>
      <c r="C755" s="696" t="s">
        <v>3896</v>
      </c>
      <c r="D755" s="696" t="s">
        <v>4025</v>
      </c>
      <c r="E755" s="696" t="s">
        <v>4026</v>
      </c>
      <c r="F755" s="711"/>
      <c r="G755" s="711"/>
      <c r="H755" s="711"/>
      <c r="I755" s="711"/>
      <c r="J755" s="711">
        <v>1</v>
      </c>
      <c r="K755" s="711">
        <v>56</v>
      </c>
      <c r="L755" s="711"/>
      <c r="M755" s="711">
        <v>56</v>
      </c>
      <c r="N755" s="711"/>
      <c r="O755" s="711"/>
      <c r="P755" s="701"/>
      <c r="Q755" s="712"/>
    </row>
    <row r="756" spans="1:17" ht="14.4" customHeight="1" x14ac:dyDescent="0.3">
      <c r="A756" s="695" t="s">
        <v>4574</v>
      </c>
      <c r="B756" s="696" t="s">
        <v>3864</v>
      </c>
      <c r="C756" s="696" t="s">
        <v>3896</v>
      </c>
      <c r="D756" s="696" t="s">
        <v>4018</v>
      </c>
      <c r="E756" s="696" t="s">
        <v>4019</v>
      </c>
      <c r="F756" s="711"/>
      <c r="G756" s="711"/>
      <c r="H756" s="711"/>
      <c r="I756" s="711"/>
      <c r="J756" s="711"/>
      <c r="K756" s="711"/>
      <c r="L756" s="711"/>
      <c r="M756" s="711"/>
      <c r="N756" s="711">
        <v>8</v>
      </c>
      <c r="O756" s="711">
        <v>4202</v>
      </c>
      <c r="P756" s="701"/>
      <c r="Q756" s="712">
        <v>525.25</v>
      </c>
    </row>
    <row r="757" spans="1:17" ht="14.4" customHeight="1" x14ac:dyDescent="0.3">
      <c r="A757" s="695" t="s">
        <v>4574</v>
      </c>
      <c r="B757" s="696" t="s">
        <v>3864</v>
      </c>
      <c r="C757" s="696" t="s">
        <v>3896</v>
      </c>
      <c r="D757" s="696" t="s">
        <v>3953</v>
      </c>
      <c r="E757" s="696" t="s">
        <v>3954</v>
      </c>
      <c r="F757" s="711"/>
      <c r="G757" s="711"/>
      <c r="H757" s="711"/>
      <c r="I757" s="711"/>
      <c r="J757" s="711">
        <v>5</v>
      </c>
      <c r="K757" s="711">
        <v>1480</v>
      </c>
      <c r="L757" s="711"/>
      <c r="M757" s="711">
        <v>296</v>
      </c>
      <c r="N757" s="711">
        <v>3</v>
      </c>
      <c r="O757" s="711">
        <v>888</v>
      </c>
      <c r="P757" s="701"/>
      <c r="Q757" s="712">
        <v>296</v>
      </c>
    </row>
    <row r="758" spans="1:17" ht="14.4" customHeight="1" x14ac:dyDescent="0.3">
      <c r="A758" s="695" t="s">
        <v>4574</v>
      </c>
      <c r="B758" s="696" t="s">
        <v>3864</v>
      </c>
      <c r="C758" s="696" t="s">
        <v>3896</v>
      </c>
      <c r="D758" s="696" t="s">
        <v>4020</v>
      </c>
      <c r="E758" s="696" t="s">
        <v>3928</v>
      </c>
      <c r="F758" s="711">
        <v>39</v>
      </c>
      <c r="G758" s="711">
        <v>6708</v>
      </c>
      <c r="H758" s="711">
        <v>1</v>
      </c>
      <c r="I758" s="711">
        <v>172</v>
      </c>
      <c r="J758" s="711">
        <v>26</v>
      </c>
      <c r="K758" s="711">
        <v>4472</v>
      </c>
      <c r="L758" s="711">
        <v>0.66666666666666663</v>
      </c>
      <c r="M758" s="711">
        <v>172</v>
      </c>
      <c r="N758" s="711">
        <v>19</v>
      </c>
      <c r="O758" s="711">
        <v>3278</v>
      </c>
      <c r="P758" s="701">
        <v>0.48867024448419799</v>
      </c>
      <c r="Q758" s="712">
        <v>172.52631578947367</v>
      </c>
    </row>
    <row r="759" spans="1:17" ht="14.4" customHeight="1" x14ac:dyDescent="0.3">
      <c r="A759" s="695" t="s">
        <v>4574</v>
      </c>
      <c r="B759" s="696" t="s">
        <v>3864</v>
      </c>
      <c r="C759" s="696" t="s">
        <v>3896</v>
      </c>
      <c r="D759" s="696" t="s">
        <v>3957</v>
      </c>
      <c r="E759" s="696" t="s">
        <v>3954</v>
      </c>
      <c r="F759" s="711"/>
      <c r="G759" s="711"/>
      <c r="H759" s="711"/>
      <c r="I759" s="711"/>
      <c r="J759" s="711">
        <v>6</v>
      </c>
      <c r="K759" s="711">
        <v>2190</v>
      </c>
      <c r="L759" s="711"/>
      <c r="M759" s="711">
        <v>365</v>
      </c>
      <c r="N759" s="711">
        <v>2</v>
      </c>
      <c r="O759" s="711">
        <v>734</v>
      </c>
      <c r="P759" s="701"/>
      <c r="Q759" s="712">
        <v>367</v>
      </c>
    </row>
    <row r="760" spans="1:17" ht="14.4" customHeight="1" x14ac:dyDescent="0.3">
      <c r="A760" s="695" t="s">
        <v>4574</v>
      </c>
      <c r="B760" s="696" t="s">
        <v>3864</v>
      </c>
      <c r="C760" s="696" t="s">
        <v>3896</v>
      </c>
      <c r="D760" s="696" t="s">
        <v>3962</v>
      </c>
      <c r="E760" s="696" t="s">
        <v>3963</v>
      </c>
      <c r="F760" s="711">
        <v>14</v>
      </c>
      <c r="G760" s="711">
        <v>8386</v>
      </c>
      <c r="H760" s="711">
        <v>1</v>
      </c>
      <c r="I760" s="711">
        <v>599</v>
      </c>
      <c r="J760" s="711">
        <v>3</v>
      </c>
      <c r="K760" s="711">
        <v>1803</v>
      </c>
      <c r="L760" s="711">
        <v>0.21500119246362986</v>
      </c>
      <c r="M760" s="711">
        <v>601</v>
      </c>
      <c r="N760" s="711">
        <v>5</v>
      </c>
      <c r="O760" s="711">
        <v>3013</v>
      </c>
      <c r="P760" s="701">
        <v>0.35928929167660384</v>
      </c>
      <c r="Q760" s="712">
        <v>602.6</v>
      </c>
    </row>
    <row r="761" spans="1:17" ht="14.4" customHeight="1" x14ac:dyDescent="0.3">
      <c r="A761" s="695" t="s">
        <v>4574</v>
      </c>
      <c r="B761" s="696" t="s">
        <v>3864</v>
      </c>
      <c r="C761" s="696" t="s">
        <v>3896</v>
      </c>
      <c r="D761" s="696" t="s">
        <v>3964</v>
      </c>
      <c r="E761" s="696" t="s">
        <v>3965</v>
      </c>
      <c r="F761" s="711">
        <v>1</v>
      </c>
      <c r="G761" s="711">
        <v>268</v>
      </c>
      <c r="H761" s="711">
        <v>1</v>
      </c>
      <c r="I761" s="711">
        <v>268</v>
      </c>
      <c r="J761" s="711"/>
      <c r="K761" s="711"/>
      <c r="L761" s="711"/>
      <c r="M761" s="711"/>
      <c r="N761" s="711"/>
      <c r="O761" s="711"/>
      <c r="P761" s="701"/>
      <c r="Q761" s="712"/>
    </row>
    <row r="762" spans="1:17" ht="14.4" customHeight="1" x14ac:dyDescent="0.3">
      <c r="A762" s="695" t="s">
        <v>4574</v>
      </c>
      <c r="B762" s="696" t="s">
        <v>3864</v>
      </c>
      <c r="C762" s="696" t="s">
        <v>3896</v>
      </c>
      <c r="D762" s="696" t="s">
        <v>4037</v>
      </c>
      <c r="E762" s="696" t="s">
        <v>4038</v>
      </c>
      <c r="F762" s="711">
        <v>2</v>
      </c>
      <c r="G762" s="711">
        <v>200</v>
      </c>
      <c r="H762" s="711">
        <v>1</v>
      </c>
      <c r="I762" s="711">
        <v>100</v>
      </c>
      <c r="J762" s="711">
        <v>3</v>
      </c>
      <c r="K762" s="711">
        <v>300</v>
      </c>
      <c r="L762" s="711">
        <v>1.5</v>
      </c>
      <c r="M762" s="711">
        <v>100</v>
      </c>
      <c r="N762" s="711">
        <v>3</v>
      </c>
      <c r="O762" s="711">
        <v>300</v>
      </c>
      <c r="P762" s="701">
        <v>1.5</v>
      </c>
      <c r="Q762" s="712">
        <v>100</v>
      </c>
    </row>
    <row r="763" spans="1:17" ht="14.4" customHeight="1" x14ac:dyDescent="0.3">
      <c r="A763" s="695" t="s">
        <v>4574</v>
      </c>
      <c r="B763" s="696" t="s">
        <v>3864</v>
      </c>
      <c r="C763" s="696" t="s">
        <v>3896</v>
      </c>
      <c r="D763" s="696" t="s">
        <v>4021</v>
      </c>
      <c r="E763" s="696" t="s">
        <v>4015</v>
      </c>
      <c r="F763" s="711">
        <v>23</v>
      </c>
      <c r="G763" s="711">
        <v>23207</v>
      </c>
      <c r="H763" s="711">
        <v>1</v>
      </c>
      <c r="I763" s="711">
        <v>1009</v>
      </c>
      <c r="J763" s="711">
        <v>25</v>
      </c>
      <c r="K763" s="711">
        <v>25300</v>
      </c>
      <c r="L763" s="711">
        <v>1.0901883052527255</v>
      </c>
      <c r="M763" s="711">
        <v>1012</v>
      </c>
      <c r="N763" s="711">
        <v>6</v>
      </c>
      <c r="O763" s="711">
        <v>6072</v>
      </c>
      <c r="P763" s="701">
        <v>0.26164519326065411</v>
      </c>
      <c r="Q763" s="712">
        <v>1012</v>
      </c>
    </row>
    <row r="764" spans="1:17" ht="14.4" customHeight="1" x14ac:dyDescent="0.3">
      <c r="A764" s="695" t="s">
        <v>4574</v>
      </c>
      <c r="B764" s="696" t="s">
        <v>3864</v>
      </c>
      <c r="C764" s="696" t="s">
        <v>3896</v>
      </c>
      <c r="D764" s="696" t="s">
        <v>3968</v>
      </c>
      <c r="E764" s="696" t="s">
        <v>3924</v>
      </c>
      <c r="F764" s="711">
        <v>2</v>
      </c>
      <c r="G764" s="711">
        <v>666</v>
      </c>
      <c r="H764" s="711">
        <v>1</v>
      </c>
      <c r="I764" s="711">
        <v>333</v>
      </c>
      <c r="J764" s="711">
        <v>1</v>
      </c>
      <c r="K764" s="711">
        <v>335</v>
      </c>
      <c r="L764" s="711">
        <v>0.50300300300300305</v>
      </c>
      <c r="M764" s="711">
        <v>335</v>
      </c>
      <c r="N764" s="711"/>
      <c r="O764" s="711"/>
      <c r="P764" s="701"/>
      <c r="Q764" s="712"/>
    </row>
    <row r="765" spans="1:17" ht="14.4" customHeight="1" x14ac:dyDescent="0.3">
      <c r="A765" s="695" t="s">
        <v>4574</v>
      </c>
      <c r="B765" s="696" t="s">
        <v>3864</v>
      </c>
      <c r="C765" s="696" t="s">
        <v>3896</v>
      </c>
      <c r="D765" s="696" t="s">
        <v>3969</v>
      </c>
      <c r="E765" s="696" t="s">
        <v>3926</v>
      </c>
      <c r="F765" s="711"/>
      <c r="G765" s="711"/>
      <c r="H765" s="711"/>
      <c r="I765" s="711"/>
      <c r="J765" s="711">
        <v>1</v>
      </c>
      <c r="K765" s="711">
        <v>362</v>
      </c>
      <c r="L765" s="711"/>
      <c r="M765" s="711">
        <v>362</v>
      </c>
      <c r="N765" s="711">
        <v>1</v>
      </c>
      <c r="O765" s="711">
        <v>364</v>
      </c>
      <c r="P765" s="701"/>
      <c r="Q765" s="712">
        <v>364</v>
      </c>
    </row>
    <row r="766" spans="1:17" ht="14.4" customHeight="1" x14ac:dyDescent="0.3">
      <c r="A766" s="695" t="s">
        <v>4574</v>
      </c>
      <c r="B766" s="696" t="s">
        <v>3864</v>
      </c>
      <c r="C766" s="696" t="s">
        <v>3896</v>
      </c>
      <c r="D766" s="696" t="s">
        <v>4029</v>
      </c>
      <c r="E766" s="696" t="s">
        <v>4015</v>
      </c>
      <c r="F766" s="711">
        <v>17</v>
      </c>
      <c r="G766" s="711">
        <v>14603</v>
      </c>
      <c r="H766" s="711">
        <v>1</v>
      </c>
      <c r="I766" s="711">
        <v>859</v>
      </c>
      <c r="J766" s="711">
        <v>9</v>
      </c>
      <c r="K766" s="711">
        <v>7740</v>
      </c>
      <c r="L766" s="711">
        <v>0.53002807642265293</v>
      </c>
      <c r="M766" s="711">
        <v>860</v>
      </c>
      <c r="N766" s="711">
        <v>17</v>
      </c>
      <c r="O766" s="711">
        <v>14634</v>
      </c>
      <c r="P766" s="701">
        <v>1.0021228514688763</v>
      </c>
      <c r="Q766" s="712">
        <v>860.82352941176475</v>
      </c>
    </row>
    <row r="767" spans="1:17" ht="14.4" customHeight="1" x14ac:dyDescent="0.3">
      <c r="A767" s="695" t="s">
        <v>4574</v>
      </c>
      <c r="B767" s="696" t="s">
        <v>3864</v>
      </c>
      <c r="C767" s="696" t="s">
        <v>3896</v>
      </c>
      <c r="D767" s="696" t="s">
        <v>3970</v>
      </c>
      <c r="E767" s="696" t="s">
        <v>3971</v>
      </c>
      <c r="F767" s="711">
        <v>33</v>
      </c>
      <c r="G767" s="711">
        <v>17127</v>
      </c>
      <c r="H767" s="711">
        <v>1</v>
      </c>
      <c r="I767" s="711">
        <v>519</v>
      </c>
      <c r="J767" s="711">
        <v>8</v>
      </c>
      <c r="K767" s="711">
        <v>4160</v>
      </c>
      <c r="L767" s="711">
        <v>0.24289134115723712</v>
      </c>
      <c r="M767" s="711">
        <v>520</v>
      </c>
      <c r="N767" s="711">
        <v>14</v>
      </c>
      <c r="O767" s="711">
        <v>7296</v>
      </c>
      <c r="P767" s="701">
        <v>0.4259940444911543</v>
      </c>
      <c r="Q767" s="712">
        <v>521.14285714285711</v>
      </c>
    </row>
    <row r="768" spans="1:17" ht="14.4" customHeight="1" x14ac:dyDescent="0.3">
      <c r="A768" s="695" t="s">
        <v>4574</v>
      </c>
      <c r="B768" s="696" t="s">
        <v>3864</v>
      </c>
      <c r="C768" s="696" t="s">
        <v>3896</v>
      </c>
      <c r="D768" s="696" t="s">
        <v>4039</v>
      </c>
      <c r="E768" s="696" t="s">
        <v>3971</v>
      </c>
      <c r="F768" s="711">
        <v>3</v>
      </c>
      <c r="G768" s="711">
        <v>2394</v>
      </c>
      <c r="H768" s="711">
        <v>1</v>
      </c>
      <c r="I768" s="711">
        <v>798</v>
      </c>
      <c r="J768" s="711">
        <v>7</v>
      </c>
      <c r="K768" s="711">
        <v>5607</v>
      </c>
      <c r="L768" s="711">
        <v>2.3421052631578947</v>
      </c>
      <c r="M768" s="711">
        <v>801</v>
      </c>
      <c r="N768" s="711">
        <v>13</v>
      </c>
      <c r="O768" s="711">
        <v>10437</v>
      </c>
      <c r="P768" s="701">
        <v>4.3596491228070171</v>
      </c>
      <c r="Q768" s="712">
        <v>802.84615384615381</v>
      </c>
    </row>
    <row r="769" spans="1:17" ht="14.4" customHeight="1" x14ac:dyDescent="0.3">
      <c r="A769" s="695" t="s">
        <v>4574</v>
      </c>
      <c r="B769" s="696" t="s">
        <v>3864</v>
      </c>
      <c r="C769" s="696" t="s">
        <v>3896</v>
      </c>
      <c r="D769" s="696" t="s">
        <v>4040</v>
      </c>
      <c r="E769" s="696" t="s">
        <v>3971</v>
      </c>
      <c r="F769" s="711">
        <v>84</v>
      </c>
      <c r="G769" s="711">
        <v>49224</v>
      </c>
      <c r="H769" s="711">
        <v>1</v>
      </c>
      <c r="I769" s="711">
        <v>586</v>
      </c>
      <c r="J769" s="711">
        <v>57</v>
      </c>
      <c r="K769" s="711">
        <v>33573</v>
      </c>
      <c r="L769" s="711">
        <v>0.68204534373476355</v>
      </c>
      <c r="M769" s="711">
        <v>589</v>
      </c>
      <c r="N769" s="711">
        <v>31</v>
      </c>
      <c r="O769" s="711">
        <v>18315</v>
      </c>
      <c r="P769" s="701">
        <v>0.37207459775719159</v>
      </c>
      <c r="Q769" s="712">
        <v>590.80645161290317</v>
      </c>
    </row>
    <row r="770" spans="1:17" ht="14.4" customHeight="1" x14ac:dyDescent="0.3">
      <c r="A770" s="695" t="s">
        <v>4574</v>
      </c>
      <c r="B770" s="696" t="s">
        <v>3864</v>
      </c>
      <c r="C770" s="696" t="s">
        <v>3896</v>
      </c>
      <c r="D770" s="696" t="s">
        <v>4570</v>
      </c>
      <c r="E770" s="696" t="s">
        <v>3971</v>
      </c>
      <c r="F770" s="711">
        <v>6</v>
      </c>
      <c r="G770" s="711">
        <v>4386</v>
      </c>
      <c r="H770" s="711">
        <v>1</v>
      </c>
      <c r="I770" s="711">
        <v>731</v>
      </c>
      <c r="J770" s="711"/>
      <c r="K770" s="711"/>
      <c r="L770" s="711"/>
      <c r="M770" s="711"/>
      <c r="N770" s="711">
        <v>3</v>
      </c>
      <c r="O770" s="711">
        <v>2196</v>
      </c>
      <c r="P770" s="701">
        <v>0.5006839945280438</v>
      </c>
      <c r="Q770" s="712">
        <v>732</v>
      </c>
    </row>
    <row r="771" spans="1:17" ht="14.4" customHeight="1" x14ac:dyDescent="0.3">
      <c r="A771" s="695" t="s">
        <v>4574</v>
      </c>
      <c r="B771" s="696" t="s">
        <v>3864</v>
      </c>
      <c r="C771" s="696" t="s">
        <v>3896</v>
      </c>
      <c r="D771" s="696" t="s">
        <v>4027</v>
      </c>
      <c r="E771" s="696" t="s">
        <v>4023</v>
      </c>
      <c r="F771" s="711">
        <v>1</v>
      </c>
      <c r="G771" s="711">
        <v>604</v>
      </c>
      <c r="H771" s="711">
        <v>1</v>
      </c>
      <c r="I771" s="711">
        <v>604</v>
      </c>
      <c r="J771" s="711">
        <v>1</v>
      </c>
      <c r="K771" s="711">
        <v>606</v>
      </c>
      <c r="L771" s="711">
        <v>1.0033112582781456</v>
      </c>
      <c r="M771" s="711">
        <v>606</v>
      </c>
      <c r="N771" s="711"/>
      <c r="O771" s="711"/>
      <c r="P771" s="701"/>
      <c r="Q771" s="712"/>
    </row>
    <row r="772" spans="1:17" ht="14.4" customHeight="1" x14ac:dyDescent="0.3">
      <c r="A772" s="695" t="s">
        <v>4574</v>
      </c>
      <c r="B772" s="696" t="s">
        <v>3864</v>
      </c>
      <c r="C772" s="696" t="s">
        <v>3896</v>
      </c>
      <c r="D772" s="696" t="s">
        <v>4022</v>
      </c>
      <c r="E772" s="696" t="s">
        <v>4023</v>
      </c>
      <c r="F772" s="711"/>
      <c r="G772" s="711"/>
      <c r="H772" s="711"/>
      <c r="I772" s="711"/>
      <c r="J772" s="711">
        <v>2</v>
      </c>
      <c r="K772" s="711">
        <v>1040</v>
      </c>
      <c r="L772" s="711"/>
      <c r="M772" s="711">
        <v>520</v>
      </c>
      <c r="N772" s="711"/>
      <c r="O772" s="711"/>
      <c r="P772" s="701"/>
      <c r="Q772" s="712"/>
    </row>
    <row r="773" spans="1:17" ht="14.4" customHeight="1" x14ac:dyDescent="0.3">
      <c r="A773" s="695" t="s">
        <v>4575</v>
      </c>
      <c r="B773" s="696" t="s">
        <v>3864</v>
      </c>
      <c r="C773" s="696" t="s">
        <v>3885</v>
      </c>
      <c r="D773" s="696" t="s">
        <v>4010</v>
      </c>
      <c r="E773" s="696" t="s">
        <v>4011</v>
      </c>
      <c r="F773" s="711"/>
      <c r="G773" s="711"/>
      <c r="H773" s="711"/>
      <c r="I773" s="711"/>
      <c r="J773" s="711">
        <v>7</v>
      </c>
      <c r="K773" s="711">
        <v>6333.25</v>
      </c>
      <c r="L773" s="711"/>
      <c r="M773" s="711">
        <v>904.75</v>
      </c>
      <c r="N773" s="711">
        <v>11</v>
      </c>
      <c r="O773" s="711">
        <v>9952.25</v>
      </c>
      <c r="P773" s="701"/>
      <c r="Q773" s="712">
        <v>904.75</v>
      </c>
    </row>
    <row r="774" spans="1:17" ht="14.4" customHeight="1" x14ac:dyDescent="0.3">
      <c r="A774" s="695" t="s">
        <v>4575</v>
      </c>
      <c r="B774" s="696" t="s">
        <v>3864</v>
      </c>
      <c r="C774" s="696" t="s">
        <v>3896</v>
      </c>
      <c r="D774" s="696" t="s">
        <v>4045</v>
      </c>
      <c r="E774" s="696" t="s">
        <v>4046</v>
      </c>
      <c r="F774" s="711"/>
      <c r="G774" s="711"/>
      <c r="H774" s="711"/>
      <c r="I774" s="711"/>
      <c r="J774" s="711">
        <v>1</v>
      </c>
      <c r="K774" s="711">
        <v>1134</v>
      </c>
      <c r="L774" s="711"/>
      <c r="M774" s="711">
        <v>1134</v>
      </c>
      <c r="N774" s="711"/>
      <c r="O774" s="711"/>
      <c r="P774" s="701"/>
      <c r="Q774" s="712"/>
    </row>
    <row r="775" spans="1:17" ht="14.4" customHeight="1" x14ac:dyDescent="0.3">
      <c r="A775" s="695" t="s">
        <v>4575</v>
      </c>
      <c r="B775" s="696" t="s">
        <v>3864</v>
      </c>
      <c r="C775" s="696" t="s">
        <v>3896</v>
      </c>
      <c r="D775" s="696" t="s">
        <v>3901</v>
      </c>
      <c r="E775" s="696" t="s">
        <v>3902</v>
      </c>
      <c r="F775" s="711">
        <v>1</v>
      </c>
      <c r="G775" s="711">
        <v>34</v>
      </c>
      <c r="H775" s="711">
        <v>1</v>
      </c>
      <c r="I775" s="711">
        <v>34</v>
      </c>
      <c r="J775" s="711">
        <v>2</v>
      </c>
      <c r="K775" s="711">
        <v>68</v>
      </c>
      <c r="L775" s="711">
        <v>2</v>
      </c>
      <c r="M775" s="711">
        <v>34</v>
      </c>
      <c r="N775" s="711">
        <v>1</v>
      </c>
      <c r="O775" s="711">
        <v>35</v>
      </c>
      <c r="P775" s="701">
        <v>1.0294117647058822</v>
      </c>
      <c r="Q775" s="712">
        <v>35</v>
      </c>
    </row>
    <row r="776" spans="1:17" ht="14.4" customHeight="1" x14ac:dyDescent="0.3">
      <c r="A776" s="695" t="s">
        <v>4575</v>
      </c>
      <c r="B776" s="696" t="s">
        <v>3864</v>
      </c>
      <c r="C776" s="696" t="s">
        <v>3896</v>
      </c>
      <c r="D776" s="696" t="s">
        <v>3907</v>
      </c>
      <c r="E776" s="696" t="s">
        <v>3860</v>
      </c>
      <c r="F776" s="711">
        <v>15</v>
      </c>
      <c r="G776" s="711">
        <v>2340</v>
      </c>
      <c r="H776" s="711">
        <v>1</v>
      </c>
      <c r="I776" s="711">
        <v>156</v>
      </c>
      <c r="J776" s="711"/>
      <c r="K776" s="711"/>
      <c r="L776" s="711"/>
      <c r="M776" s="711"/>
      <c r="N776" s="711"/>
      <c r="O776" s="711"/>
      <c r="P776" s="701"/>
      <c r="Q776" s="712"/>
    </row>
    <row r="777" spans="1:17" ht="14.4" customHeight="1" x14ac:dyDescent="0.3">
      <c r="A777" s="695" t="s">
        <v>4575</v>
      </c>
      <c r="B777" s="696" t="s">
        <v>3864</v>
      </c>
      <c r="C777" s="696" t="s">
        <v>3896</v>
      </c>
      <c r="D777" s="696" t="s">
        <v>3908</v>
      </c>
      <c r="E777" s="696" t="s">
        <v>3860</v>
      </c>
      <c r="F777" s="711">
        <v>36</v>
      </c>
      <c r="G777" s="711">
        <v>2808</v>
      </c>
      <c r="H777" s="711">
        <v>1</v>
      </c>
      <c r="I777" s="711">
        <v>78</v>
      </c>
      <c r="J777" s="711"/>
      <c r="K777" s="711"/>
      <c r="L777" s="711"/>
      <c r="M777" s="711"/>
      <c r="N777" s="711"/>
      <c r="O777" s="711"/>
      <c r="P777" s="701"/>
      <c r="Q777" s="712"/>
    </row>
    <row r="778" spans="1:17" ht="14.4" customHeight="1" x14ac:dyDescent="0.3">
      <c r="A778" s="695" t="s">
        <v>4575</v>
      </c>
      <c r="B778" s="696" t="s">
        <v>3864</v>
      </c>
      <c r="C778" s="696" t="s">
        <v>3896</v>
      </c>
      <c r="D778" s="696" t="s">
        <v>3909</v>
      </c>
      <c r="E778" s="696" t="s">
        <v>3910</v>
      </c>
      <c r="F778" s="711">
        <v>420</v>
      </c>
      <c r="G778" s="711">
        <v>97020</v>
      </c>
      <c r="H778" s="711">
        <v>1</v>
      </c>
      <c r="I778" s="711">
        <v>231</v>
      </c>
      <c r="J778" s="711">
        <v>409</v>
      </c>
      <c r="K778" s="711">
        <v>94888</v>
      </c>
      <c r="L778" s="711">
        <v>0.97802514945372088</v>
      </c>
      <c r="M778" s="711">
        <v>232</v>
      </c>
      <c r="N778" s="711">
        <v>722</v>
      </c>
      <c r="O778" s="711">
        <v>167900</v>
      </c>
      <c r="P778" s="701">
        <v>1.7305710162853021</v>
      </c>
      <c r="Q778" s="712">
        <v>232.54847645429362</v>
      </c>
    </row>
    <row r="779" spans="1:17" ht="14.4" customHeight="1" x14ac:dyDescent="0.3">
      <c r="A779" s="695" t="s">
        <v>4575</v>
      </c>
      <c r="B779" s="696" t="s">
        <v>3864</v>
      </c>
      <c r="C779" s="696" t="s">
        <v>3896</v>
      </c>
      <c r="D779" s="696" t="s">
        <v>3911</v>
      </c>
      <c r="E779" s="696" t="s">
        <v>3912</v>
      </c>
      <c r="F779" s="711">
        <v>548</v>
      </c>
      <c r="G779" s="711">
        <v>63568</v>
      </c>
      <c r="H779" s="711">
        <v>1</v>
      </c>
      <c r="I779" s="711">
        <v>116</v>
      </c>
      <c r="J779" s="711">
        <v>646</v>
      </c>
      <c r="K779" s="711">
        <v>74936</v>
      </c>
      <c r="L779" s="711">
        <v>1.1788321167883211</v>
      </c>
      <c r="M779" s="711">
        <v>116</v>
      </c>
      <c r="N779" s="711">
        <v>394</v>
      </c>
      <c r="O779" s="711">
        <v>45926</v>
      </c>
      <c r="P779" s="701">
        <v>0.72247042537125594</v>
      </c>
      <c r="Q779" s="712">
        <v>116.56345177664974</v>
      </c>
    </row>
    <row r="780" spans="1:17" ht="14.4" customHeight="1" x14ac:dyDescent="0.3">
      <c r="A780" s="695" t="s">
        <v>4575</v>
      </c>
      <c r="B780" s="696" t="s">
        <v>3864</v>
      </c>
      <c r="C780" s="696" t="s">
        <v>3896</v>
      </c>
      <c r="D780" s="696" t="s">
        <v>3913</v>
      </c>
      <c r="E780" s="696" t="s">
        <v>3914</v>
      </c>
      <c r="F780" s="711">
        <v>2</v>
      </c>
      <c r="G780" s="711">
        <v>638</v>
      </c>
      <c r="H780" s="711">
        <v>1</v>
      </c>
      <c r="I780" s="711">
        <v>319</v>
      </c>
      <c r="J780" s="711">
        <v>13</v>
      </c>
      <c r="K780" s="711">
        <v>4160</v>
      </c>
      <c r="L780" s="711">
        <v>6.5203761755485896</v>
      </c>
      <c r="M780" s="711">
        <v>320</v>
      </c>
      <c r="N780" s="711">
        <v>14</v>
      </c>
      <c r="O780" s="711">
        <v>4486</v>
      </c>
      <c r="P780" s="701">
        <v>7.0313479623824451</v>
      </c>
      <c r="Q780" s="712">
        <v>320.42857142857144</v>
      </c>
    </row>
    <row r="781" spans="1:17" ht="14.4" customHeight="1" x14ac:dyDescent="0.3">
      <c r="A781" s="695" t="s">
        <v>4575</v>
      </c>
      <c r="B781" s="696" t="s">
        <v>3864</v>
      </c>
      <c r="C781" s="696" t="s">
        <v>3896</v>
      </c>
      <c r="D781" s="696" t="s">
        <v>3915</v>
      </c>
      <c r="E781" s="696" t="s">
        <v>3916</v>
      </c>
      <c r="F781" s="711">
        <v>25</v>
      </c>
      <c r="G781" s="711">
        <v>12075</v>
      </c>
      <c r="H781" s="711">
        <v>1</v>
      </c>
      <c r="I781" s="711">
        <v>483</v>
      </c>
      <c r="J781" s="711">
        <v>21</v>
      </c>
      <c r="K781" s="711">
        <v>10164</v>
      </c>
      <c r="L781" s="711">
        <v>0.84173913043478266</v>
      </c>
      <c r="M781" s="711">
        <v>484</v>
      </c>
      <c r="N781" s="711">
        <v>24</v>
      </c>
      <c r="O781" s="711">
        <v>11620</v>
      </c>
      <c r="P781" s="701">
        <v>0.96231884057971018</v>
      </c>
      <c r="Q781" s="712">
        <v>484.16666666666669</v>
      </c>
    </row>
    <row r="782" spans="1:17" ht="14.4" customHeight="1" x14ac:dyDescent="0.3">
      <c r="A782" s="695" t="s">
        <v>4575</v>
      </c>
      <c r="B782" s="696" t="s">
        <v>3864</v>
      </c>
      <c r="C782" s="696" t="s">
        <v>3896</v>
      </c>
      <c r="D782" s="696" t="s">
        <v>3917</v>
      </c>
      <c r="E782" s="696" t="s">
        <v>3918</v>
      </c>
      <c r="F782" s="711">
        <v>12</v>
      </c>
      <c r="G782" s="711">
        <v>8112</v>
      </c>
      <c r="H782" s="711">
        <v>1</v>
      </c>
      <c r="I782" s="711">
        <v>676</v>
      </c>
      <c r="J782" s="711">
        <v>3</v>
      </c>
      <c r="K782" s="711">
        <v>2031</v>
      </c>
      <c r="L782" s="711">
        <v>0.25036982248520712</v>
      </c>
      <c r="M782" s="711">
        <v>677</v>
      </c>
      <c r="N782" s="711">
        <v>3</v>
      </c>
      <c r="O782" s="711">
        <v>2031</v>
      </c>
      <c r="P782" s="701">
        <v>0.25036982248520712</v>
      </c>
      <c r="Q782" s="712">
        <v>677</v>
      </c>
    </row>
    <row r="783" spans="1:17" ht="14.4" customHeight="1" x14ac:dyDescent="0.3">
      <c r="A783" s="695" t="s">
        <v>4575</v>
      </c>
      <c r="B783" s="696" t="s">
        <v>3864</v>
      </c>
      <c r="C783" s="696" t="s">
        <v>3896</v>
      </c>
      <c r="D783" s="696" t="s">
        <v>3921</v>
      </c>
      <c r="E783" s="696" t="s">
        <v>3916</v>
      </c>
      <c r="F783" s="711">
        <v>28</v>
      </c>
      <c r="G783" s="711">
        <v>15400</v>
      </c>
      <c r="H783" s="711">
        <v>1</v>
      </c>
      <c r="I783" s="711">
        <v>550</v>
      </c>
      <c r="J783" s="711">
        <v>11</v>
      </c>
      <c r="K783" s="711">
        <v>6083</v>
      </c>
      <c r="L783" s="711">
        <v>0.39500000000000002</v>
      </c>
      <c r="M783" s="711">
        <v>553</v>
      </c>
      <c r="N783" s="711">
        <v>22</v>
      </c>
      <c r="O783" s="711">
        <v>12166</v>
      </c>
      <c r="P783" s="701">
        <v>0.79</v>
      </c>
      <c r="Q783" s="712">
        <v>553</v>
      </c>
    </row>
    <row r="784" spans="1:17" ht="14.4" customHeight="1" x14ac:dyDescent="0.3">
      <c r="A784" s="695" t="s">
        <v>4575</v>
      </c>
      <c r="B784" s="696" t="s">
        <v>3864</v>
      </c>
      <c r="C784" s="696" t="s">
        <v>3896</v>
      </c>
      <c r="D784" s="696" t="s">
        <v>3922</v>
      </c>
      <c r="E784" s="696" t="s">
        <v>3918</v>
      </c>
      <c r="F784" s="711">
        <v>31</v>
      </c>
      <c r="G784" s="711">
        <v>23033</v>
      </c>
      <c r="H784" s="711">
        <v>1</v>
      </c>
      <c r="I784" s="711">
        <v>743</v>
      </c>
      <c r="J784" s="711">
        <v>93</v>
      </c>
      <c r="K784" s="711">
        <v>69378</v>
      </c>
      <c r="L784" s="711">
        <v>3.0121130551816959</v>
      </c>
      <c r="M784" s="711">
        <v>746</v>
      </c>
      <c r="N784" s="711">
        <v>106</v>
      </c>
      <c r="O784" s="711">
        <v>79252</v>
      </c>
      <c r="P784" s="701">
        <v>3.4408023270959061</v>
      </c>
      <c r="Q784" s="712">
        <v>747.66037735849056</v>
      </c>
    </row>
    <row r="785" spans="1:17" ht="14.4" customHeight="1" x14ac:dyDescent="0.3">
      <c r="A785" s="695" t="s">
        <v>4575</v>
      </c>
      <c r="B785" s="696" t="s">
        <v>3864</v>
      </c>
      <c r="C785" s="696" t="s">
        <v>3896</v>
      </c>
      <c r="D785" s="696" t="s">
        <v>4014</v>
      </c>
      <c r="E785" s="696" t="s">
        <v>4015</v>
      </c>
      <c r="F785" s="711">
        <v>1252</v>
      </c>
      <c r="G785" s="711">
        <v>1001600</v>
      </c>
      <c r="H785" s="711">
        <v>1</v>
      </c>
      <c r="I785" s="711">
        <v>800</v>
      </c>
      <c r="J785" s="711">
        <v>1254</v>
      </c>
      <c r="K785" s="711">
        <v>1006962</v>
      </c>
      <c r="L785" s="711">
        <v>1.0053534345047923</v>
      </c>
      <c r="M785" s="711">
        <v>803</v>
      </c>
      <c r="N785" s="711">
        <v>612</v>
      </c>
      <c r="O785" s="711">
        <v>492408</v>
      </c>
      <c r="P785" s="701">
        <v>0.49162140575079871</v>
      </c>
      <c r="Q785" s="712">
        <v>804.58823529411768</v>
      </c>
    </row>
    <row r="786" spans="1:17" ht="14.4" customHeight="1" x14ac:dyDescent="0.3">
      <c r="A786" s="695" t="s">
        <v>4575</v>
      </c>
      <c r="B786" s="696" t="s">
        <v>3864</v>
      </c>
      <c r="C786" s="696" t="s">
        <v>3896</v>
      </c>
      <c r="D786" s="696" t="s">
        <v>3923</v>
      </c>
      <c r="E786" s="696" t="s">
        <v>3924</v>
      </c>
      <c r="F786" s="711"/>
      <c r="G786" s="711"/>
      <c r="H786" s="711"/>
      <c r="I786" s="711"/>
      <c r="J786" s="711">
        <v>1</v>
      </c>
      <c r="K786" s="711">
        <v>439</v>
      </c>
      <c r="L786" s="711"/>
      <c r="M786" s="711">
        <v>439</v>
      </c>
      <c r="N786" s="711"/>
      <c r="O786" s="711"/>
      <c r="P786" s="701"/>
      <c r="Q786" s="712"/>
    </row>
    <row r="787" spans="1:17" ht="14.4" customHeight="1" x14ac:dyDescent="0.3">
      <c r="A787" s="695" t="s">
        <v>4575</v>
      </c>
      <c r="B787" s="696" t="s">
        <v>3864</v>
      </c>
      <c r="C787" s="696" t="s">
        <v>3896</v>
      </c>
      <c r="D787" s="696" t="s">
        <v>3927</v>
      </c>
      <c r="E787" s="696" t="s">
        <v>3928</v>
      </c>
      <c r="F787" s="711">
        <v>314</v>
      </c>
      <c r="G787" s="711">
        <v>64684</v>
      </c>
      <c r="H787" s="711">
        <v>1</v>
      </c>
      <c r="I787" s="711">
        <v>206</v>
      </c>
      <c r="J787" s="711">
        <v>345</v>
      </c>
      <c r="K787" s="711">
        <v>71415</v>
      </c>
      <c r="L787" s="711">
        <v>1.1040597365654568</v>
      </c>
      <c r="M787" s="711">
        <v>207</v>
      </c>
      <c r="N787" s="711">
        <v>211</v>
      </c>
      <c r="O787" s="711">
        <v>43829</v>
      </c>
      <c r="P787" s="701">
        <v>0.67758642013480919</v>
      </c>
      <c r="Q787" s="712">
        <v>207.72037914691944</v>
      </c>
    </row>
    <row r="788" spans="1:17" ht="14.4" customHeight="1" x14ac:dyDescent="0.3">
      <c r="A788" s="695" t="s">
        <v>4575</v>
      </c>
      <c r="B788" s="696" t="s">
        <v>3864</v>
      </c>
      <c r="C788" s="696" t="s">
        <v>3896</v>
      </c>
      <c r="D788" s="696" t="s">
        <v>3929</v>
      </c>
      <c r="E788" s="696" t="s">
        <v>3930</v>
      </c>
      <c r="F788" s="711"/>
      <c r="G788" s="711"/>
      <c r="H788" s="711"/>
      <c r="I788" s="711"/>
      <c r="J788" s="711"/>
      <c r="K788" s="711"/>
      <c r="L788" s="711"/>
      <c r="M788" s="711"/>
      <c r="N788" s="711">
        <v>1</v>
      </c>
      <c r="O788" s="711">
        <v>645</v>
      </c>
      <c r="P788" s="701"/>
      <c r="Q788" s="712">
        <v>645</v>
      </c>
    </row>
    <row r="789" spans="1:17" ht="14.4" customHeight="1" x14ac:dyDescent="0.3">
      <c r="A789" s="695" t="s">
        <v>4575</v>
      </c>
      <c r="B789" s="696" t="s">
        <v>3864</v>
      </c>
      <c r="C789" s="696" t="s">
        <v>3896</v>
      </c>
      <c r="D789" s="696" t="s">
        <v>3931</v>
      </c>
      <c r="E789" s="696" t="s">
        <v>3932</v>
      </c>
      <c r="F789" s="711">
        <v>1</v>
      </c>
      <c r="G789" s="711">
        <v>326</v>
      </c>
      <c r="H789" s="711">
        <v>1</v>
      </c>
      <c r="I789" s="711">
        <v>326</v>
      </c>
      <c r="J789" s="711">
        <v>5</v>
      </c>
      <c r="K789" s="711">
        <v>1635</v>
      </c>
      <c r="L789" s="711">
        <v>5.0153374233128831</v>
      </c>
      <c r="M789" s="711">
        <v>327</v>
      </c>
      <c r="N789" s="711">
        <v>1</v>
      </c>
      <c r="O789" s="711">
        <v>330</v>
      </c>
      <c r="P789" s="701">
        <v>1.0122699386503067</v>
      </c>
      <c r="Q789" s="712">
        <v>330</v>
      </c>
    </row>
    <row r="790" spans="1:17" ht="14.4" customHeight="1" x14ac:dyDescent="0.3">
      <c r="A790" s="695" t="s">
        <v>4575</v>
      </c>
      <c r="B790" s="696" t="s">
        <v>3864</v>
      </c>
      <c r="C790" s="696" t="s">
        <v>3896</v>
      </c>
      <c r="D790" s="696" t="s">
        <v>3935</v>
      </c>
      <c r="E790" s="696" t="s">
        <v>3936</v>
      </c>
      <c r="F790" s="711">
        <v>1682</v>
      </c>
      <c r="G790" s="711">
        <v>136242</v>
      </c>
      <c r="H790" s="711">
        <v>1</v>
      </c>
      <c r="I790" s="711">
        <v>81</v>
      </c>
      <c r="J790" s="711">
        <v>1521</v>
      </c>
      <c r="K790" s="711">
        <v>124722</v>
      </c>
      <c r="L790" s="711">
        <v>0.91544457656229361</v>
      </c>
      <c r="M790" s="711">
        <v>82</v>
      </c>
      <c r="N790" s="711">
        <v>1672</v>
      </c>
      <c r="O790" s="711">
        <v>138066</v>
      </c>
      <c r="P790" s="701">
        <v>1.0133879420443035</v>
      </c>
      <c r="Q790" s="712">
        <v>82.575358851674636</v>
      </c>
    </row>
    <row r="791" spans="1:17" ht="14.4" customHeight="1" x14ac:dyDescent="0.3">
      <c r="A791" s="695" t="s">
        <v>4575</v>
      </c>
      <c r="B791" s="696" t="s">
        <v>3864</v>
      </c>
      <c r="C791" s="696" t="s">
        <v>3896</v>
      </c>
      <c r="D791" s="696" t="s">
        <v>3939</v>
      </c>
      <c r="E791" s="696" t="s">
        <v>3940</v>
      </c>
      <c r="F791" s="711">
        <v>1</v>
      </c>
      <c r="G791" s="711">
        <v>852</v>
      </c>
      <c r="H791" s="711">
        <v>1</v>
      </c>
      <c r="I791" s="711">
        <v>852</v>
      </c>
      <c r="J791" s="711"/>
      <c r="K791" s="711"/>
      <c r="L791" s="711"/>
      <c r="M791" s="711"/>
      <c r="N791" s="711">
        <v>2</v>
      </c>
      <c r="O791" s="711">
        <v>1406</v>
      </c>
      <c r="P791" s="701">
        <v>1.6502347417840375</v>
      </c>
      <c r="Q791" s="712">
        <v>703</v>
      </c>
    </row>
    <row r="792" spans="1:17" ht="14.4" customHeight="1" x14ac:dyDescent="0.3">
      <c r="A792" s="695" t="s">
        <v>4575</v>
      </c>
      <c r="B792" s="696" t="s">
        <v>3864</v>
      </c>
      <c r="C792" s="696" t="s">
        <v>3896</v>
      </c>
      <c r="D792" s="696" t="s">
        <v>4016</v>
      </c>
      <c r="E792" s="696" t="s">
        <v>4015</v>
      </c>
      <c r="F792" s="711">
        <v>80</v>
      </c>
      <c r="G792" s="711">
        <v>74080</v>
      </c>
      <c r="H792" s="711">
        <v>1</v>
      </c>
      <c r="I792" s="711">
        <v>926</v>
      </c>
      <c r="J792" s="711">
        <v>67</v>
      </c>
      <c r="K792" s="711">
        <v>62243</v>
      </c>
      <c r="L792" s="711">
        <v>0.84021328293736497</v>
      </c>
      <c r="M792" s="711">
        <v>929</v>
      </c>
      <c r="N792" s="711">
        <v>64</v>
      </c>
      <c r="O792" s="711">
        <v>59520</v>
      </c>
      <c r="P792" s="701">
        <v>0.80345572354211658</v>
      </c>
      <c r="Q792" s="712">
        <v>930</v>
      </c>
    </row>
    <row r="793" spans="1:17" ht="14.4" customHeight="1" x14ac:dyDescent="0.3">
      <c r="A793" s="695" t="s">
        <v>4575</v>
      </c>
      <c r="B793" s="696" t="s">
        <v>3864</v>
      </c>
      <c r="C793" s="696" t="s">
        <v>3896</v>
      </c>
      <c r="D793" s="696" t="s">
        <v>3943</v>
      </c>
      <c r="E793" s="696" t="s">
        <v>3944</v>
      </c>
      <c r="F793" s="711"/>
      <c r="G793" s="711"/>
      <c r="H793" s="711"/>
      <c r="I793" s="711"/>
      <c r="J793" s="711">
        <v>1</v>
      </c>
      <c r="K793" s="711">
        <v>0</v>
      </c>
      <c r="L793" s="711"/>
      <c r="M793" s="711">
        <v>0</v>
      </c>
      <c r="N793" s="711"/>
      <c r="O793" s="711"/>
      <c r="P793" s="701"/>
      <c r="Q793" s="712"/>
    </row>
    <row r="794" spans="1:17" ht="14.4" customHeight="1" x14ac:dyDescent="0.3">
      <c r="A794" s="695" t="s">
        <v>4575</v>
      </c>
      <c r="B794" s="696" t="s">
        <v>3864</v>
      </c>
      <c r="C794" s="696" t="s">
        <v>3896</v>
      </c>
      <c r="D794" s="696" t="s">
        <v>3945</v>
      </c>
      <c r="E794" s="696" t="s">
        <v>3946</v>
      </c>
      <c r="F794" s="711"/>
      <c r="G794" s="711"/>
      <c r="H794" s="711"/>
      <c r="I794" s="711"/>
      <c r="J794" s="711"/>
      <c r="K794" s="711"/>
      <c r="L794" s="711"/>
      <c r="M794" s="711"/>
      <c r="N794" s="711">
        <v>5</v>
      </c>
      <c r="O794" s="711">
        <v>560</v>
      </c>
      <c r="P794" s="701"/>
      <c r="Q794" s="712">
        <v>112</v>
      </c>
    </row>
    <row r="795" spans="1:17" ht="14.4" customHeight="1" x14ac:dyDescent="0.3">
      <c r="A795" s="695" t="s">
        <v>4575</v>
      </c>
      <c r="B795" s="696" t="s">
        <v>3864</v>
      </c>
      <c r="C795" s="696" t="s">
        <v>3896</v>
      </c>
      <c r="D795" s="696" t="s">
        <v>4017</v>
      </c>
      <c r="E795" s="696" t="s">
        <v>4015</v>
      </c>
      <c r="F795" s="711">
        <v>252</v>
      </c>
      <c r="G795" s="711">
        <v>184716</v>
      </c>
      <c r="H795" s="711">
        <v>1</v>
      </c>
      <c r="I795" s="711">
        <v>733</v>
      </c>
      <c r="J795" s="711">
        <v>93</v>
      </c>
      <c r="K795" s="711">
        <v>68262</v>
      </c>
      <c r="L795" s="711">
        <v>0.3695510946534139</v>
      </c>
      <c r="M795" s="711">
        <v>734</v>
      </c>
      <c r="N795" s="711">
        <v>853</v>
      </c>
      <c r="O795" s="711">
        <v>626454</v>
      </c>
      <c r="P795" s="701">
        <v>3.3914441629312027</v>
      </c>
      <c r="Q795" s="712">
        <v>734.41266119577961</v>
      </c>
    </row>
    <row r="796" spans="1:17" ht="14.4" customHeight="1" x14ac:dyDescent="0.3">
      <c r="A796" s="695" t="s">
        <v>4575</v>
      </c>
      <c r="B796" s="696" t="s">
        <v>3864</v>
      </c>
      <c r="C796" s="696" t="s">
        <v>3896</v>
      </c>
      <c r="D796" s="696" t="s">
        <v>4025</v>
      </c>
      <c r="E796" s="696" t="s">
        <v>4026</v>
      </c>
      <c r="F796" s="711">
        <v>1</v>
      </c>
      <c r="G796" s="711">
        <v>58</v>
      </c>
      <c r="H796" s="711">
        <v>1</v>
      </c>
      <c r="I796" s="711">
        <v>58</v>
      </c>
      <c r="J796" s="711"/>
      <c r="K796" s="711"/>
      <c r="L796" s="711"/>
      <c r="M796" s="711"/>
      <c r="N796" s="711"/>
      <c r="O796" s="711"/>
      <c r="P796" s="701"/>
      <c r="Q796" s="712"/>
    </row>
    <row r="797" spans="1:17" ht="14.4" customHeight="1" x14ac:dyDescent="0.3">
      <c r="A797" s="695" t="s">
        <v>4575</v>
      </c>
      <c r="B797" s="696" t="s">
        <v>3864</v>
      </c>
      <c r="C797" s="696" t="s">
        <v>3896</v>
      </c>
      <c r="D797" s="696" t="s">
        <v>4018</v>
      </c>
      <c r="E797" s="696" t="s">
        <v>4019</v>
      </c>
      <c r="F797" s="711">
        <v>4</v>
      </c>
      <c r="G797" s="711">
        <v>2092</v>
      </c>
      <c r="H797" s="711">
        <v>1</v>
      </c>
      <c r="I797" s="711">
        <v>523</v>
      </c>
      <c r="J797" s="711">
        <v>14</v>
      </c>
      <c r="K797" s="711">
        <v>7336</v>
      </c>
      <c r="L797" s="711">
        <v>3.5066921606118546</v>
      </c>
      <c r="M797" s="711">
        <v>524</v>
      </c>
      <c r="N797" s="711"/>
      <c r="O797" s="711"/>
      <c r="P797" s="701"/>
      <c r="Q797" s="712"/>
    </row>
    <row r="798" spans="1:17" ht="14.4" customHeight="1" x14ac:dyDescent="0.3">
      <c r="A798" s="695" t="s">
        <v>4575</v>
      </c>
      <c r="B798" s="696" t="s">
        <v>3864</v>
      </c>
      <c r="C798" s="696" t="s">
        <v>3896</v>
      </c>
      <c r="D798" s="696" t="s">
        <v>3953</v>
      </c>
      <c r="E798" s="696" t="s">
        <v>3954</v>
      </c>
      <c r="F798" s="711">
        <v>1</v>
      </c>
      <c r="G798" s="711">
        <v>295</v>
      </c>
      <c r="H798" s="711">
        <v>1</v>
      </c>
      <c r="I798" s="711">
        <v>295</v>
      </c>
      <c r="J798" s="711">
        <v>2</v>
      </c>
      <c r="K798" s="711">
        <v>592</v>
      </c>
      <c r="L798" s="711">
        <v>2.006779661016949</v>
      </c>
      <c r="M798" s="711">
        <v>296</v>
      </c>
      <c r="N798" s="711">
        <v>1</v>
      </c>
      <c r="O798" s="711">
        <v>296</v>
      </c>
      <c r="P798" s="701">
        <v>1.0033898305084745</v>
      </c>
      <c r="Q798" s="712">
        <v>296</v>
      </c>
    </row>
    <row r="799" spans="1:17" ht="14.4" customHeight="1" x14ac:dyDescent="0.3">
      <c r="A799" s="695" t="s">
        <v>4575</v>
      </c>
      <c r="B799" s="696" t="s">
        <v>3864</v>
      </c>
      <c r="C799" s="696" t="s">
        <v>3896</v>
      </c>
      <c r="D799" s="696" t="s">
        <v>4020</v>
      </c>
      <c r="E799" s="696" t="s">
        <v>3928</v>
      </c>
      <c r="F799" s="711">
        <v>80</v>
      </c>
      <c r="G799" s="711">
        <v>13760</v>
      </c>
      <c r="H799" s="711">
        <v>1</v>
      </c>
      <c r="I799" s="711">
        <v>172</v>
      </c>
      <c r="J799" s="711">
        <v>31</v>
      </c>
      <c r="K799" s="711">
        <v>5332</v>
      </c>
      <c r="L799" s="711">
        <v>0.38750000000000001</v>
      </c>
      <c r="M799" s="711">
        <v>172</v>
      </c>
      <c r="N799" s="711">
        <v>237</v>
      </c>
      <c r="O799" s="711">
        <v>40850</v>
      </c>
      <c r="P799" s="701">
        <v>2.96875</v>
      </c>
      <c r="Q799" s="712">
        <v>172.36286919831224</v>
      </c>
    </row>
    <row r="800" spans="1:17" ht="14.4" customHeight="1" x14ac:dyDescent="0.3">
      <c r="A800" s="695" t="s">
        <v>4575</v>
      </c>
      <c r="B800" s="696" t="s">
        <v>3864</v>
      </c>
      <c r="C800" s="696" t="s">
        <v>3896</v>
      </c>
      <c r="D800" s="696" t="s">
        <v>3957</v>
      </c>
      <c r="E800" s="696" t="s">
        <v>3954</v>
      </c>
      <c r="F800" s="711"/>
      <c r="G800" s="711"/>
      <c r="H800" s="711"/>
      <c r="I800" s="711"/>
      <c r="J800" s="711">
        <v>3</v>
      </c>
      <c r="K800" s="711">
        <v>1095</v>
      </c>
      <c r="L800" s="711"/>
      <c r="M800" s="711">
        <v>365</v>
      </c>
      <c r="N800" s="711"/>
      <c r="O800" s="711"/>
      <c r="P800" s="701"/>
      <c r="Q800" s="712"/>
    </row>
    <row r="801" spans="1:17" ht="14.4" customHeight="1" x14ac:dyDescent="0.3">
      <c r="A801" s="695" t="s">
        <v>4575</v>
      </c>
      <c r="B801" s="696" t="s">
        <v>3864</v>
      </c>
      <c r="C801" s="696" t="s">
        <v>3896</v>
      </c>
      <c r="D801" s="696" t="s">
        <v>3964</v>
      </c>
      <c r="E801" s="696" t="s">
        <v>3965</v>
      </c>
      <c r="F801" s="711">
        <v>10</v>
      </c>
      <c r="G801" s="711">
        <v>2680</v>
      </c>
      <c r="H801" s="711">
        <v>1</v>
      </c>
      <c r="I801" s="711">
        <v>268</v>
      </c>
      <c r="J801" s="711">
        <v>9</v>
      </c>
      <c r="K801" s="711">
        <v>2421</v>
      </c>
      <c r="L801" s="711">
        <v>0.9033582089552239</v>
      </c>
      <c r="M801" s="711">
        <v>269</v>
      </c>
      <c r="N801" s="711">
        <v>12</v>
      </c>
      <c r="O801" s="711">
        <v>3234</v>
      </c>
      <c r="P801" s="701">
        <v>1.2067164179104477</v>
      </c>
      <c r="Q801" s="712">
        <v>269.5</v>
      </c>
    </row>
    <row r="802" spans="1:17" ht="14.4" customHeight="1" x14ac:dyDescent="0.3">
      <c r="A802" s="695" t="s">
        <v>4575</v>
      </c>
      <c r="B802" s="696" t="s">
        <v>3864</v>
      </c>
      <c r="C802" s="696" t="s">
        <v>3896</v>
      </c>
      <c r="D802" s="696" t="s">
        <v>4037</v>
      </c>
      <c r="E802" s="696" t="s">
        <v>4038</v>
      </c>
      <c r="F802" s="711">
        <v>6</v>
      </c>
      <c r="G802" s="711">
        <v>600</v>
      </c>
      <c r="H802" s="711">
        <v>1</v>
      </c>
      <c r="I802" s="711">
        <v>100</v>
      </c>
      <c r="J802" s="711">
        <v>1</v>
      </c>
      <c r="K802" s="711">
        <v>100</v>
      </c>
      <c r="L802" s="711">
        <v>0.16666666666666666</v>
      </c>
      <c r="M802" s="711">
        <v>100</v>
      </c>
      <c r="N802" s="711"/>
      <c r="O802" s="711"/>
      <c r="P802" s="701"/>
      <c r="Q802" s="712"/>
    </row>
    <row r="803" spans="1:17" ht="14.4" customHeight="1" x14ac:dyDescent="0.3">
      <c r="A803" s="695" t="s">
        <v>4575</v>
      </c>
      <c r="B803" s="696" t="s">
        <v>3864</v>
      </c>
      <c r="C803" s="696" t="s">
        <v>3896</v>
      </c>
      <c r="D803" s="696" t="s">
        <v>3968</v>
      </c>
      <c r="E803" s="696" t="s">
        <v>3924</v>
      </c>
      <c r="F803" s="711"/>
      <c r="G803" s="711"/>
      <c r="H803" s="711"/>
      <c r="I803" s="711"/>
      <c r="J803" s="711"/>
      <c r="K803" s="711"/>
      <c r="L803" s="711"/>
      <c r="M803" s="711"/>
      <c r="N803" s="711">
        <v>1</v>
      </c>
      <c r="O803" s="711">
        <v>335</v>
      </c>
      <c r="P803" s="701"/>
      <c r="Q803" s="712">
        <v>335</v>
      </c>
    </row>
    <row r="804" spans="1:17" ht="14.4" customHeight="1" x14ac:dyDescent="0.3">
      <c r="A804" s="695" t="s">
        <v>4575</v>
      </c>
      <c r="B804" s="696" t="s">
        <v>3864</v>
      </c>
      <c r="C804" s="696" t="s">
        <v>3896</v>
      </c>
      <c r="D804" s="696" t="s">
        <v>4029</v>
      </c>
      <c r="E804" s="696" t="s">
        <v>4015</v>
      </c>
      <c r="F804" s="711">
        <v>22</v>
      </c>
      <c r="G804" s="711">
        <v>18898</v>
      </c>
      <c r="H804" s="711">
        <v>1</v>
      </c>
      <c r="I804" s="711">
        <v>859</v>
      </c>
      <c r="J804" s="711">
        <v>2</v>
      </c>
      <c r="K804" s="711">
        <v>1720</v>
      </c>
      <c r="L804" s="711">
        <v>9.1014922213990893E-2</v>
      </c>
      <c r="M804" s="711">
        <v>860</v>
      </c>
      <c r="N804" s="711"/>
      <c r="O804" s="711"/>
      <c r="P804" s="701"/>
      <c r="Q804" s="712"/>
    </row>
    <row r="805" spans="1:17" ht="14.4" customHeight="1" x14ac:dyDescent="0.3">
      <c r="A805" s="695" t="s">
        <v>4575</v>
      </c>
      <c r="B805" s="696" t="s">
        <v>3864</v>
      </c>
      <c r="C805" s="696" t="s">
        <v>3896</v>
      </c>
      <c r="D805" s="696" t="s">
        <v>4041</v>
      </c>
      <c r="E805" s="696" t="s">
        <v>4015</v>
      </c>
      <c r="F805" s="711">
        <v>2</v>
      </c>
      <c r="G805" s="711">
        <v>1884</v>
      </c>
      <c r="H805" s="711">
        <v>1</v>
      </c>
      <c r="I805" s="711">
        <v>942</v>
      </c>
      <c r="J805" s="711"/>
      <c r="K805" s="711"/>
      <c r="L805" s="711"/>
      <c r="M805" s="711"/>
      <c r="N805" s="711"/>
      <c r="O805" s="711"/>
      <c r="P805" s="701"/>
      <c r="Q805" s="712"/>
    </row>
    <row r="806" spans="1:17" ht="14.4" customHeight="1" x14ac:dyDescent="0.3">
      <c r="A806" s="695" t="s">
        <v>4575</v>
      </c>
      <c r="B806" s="696" t="s">
        <v>3864</v>
      </c>
      <c r="C806" s="696" t="s">
        <v>3896</v>
      </c>
      <c r="D806" s="696" t="s">
        <v>3974</v>
      </c>
      <c r="E806" s="696" t="s">
        <v>3914</v>
      </c>
      <c r="F806" s="711">
        <v>10</v>
      </c>
      <c r="G806" s="711">
        <v>3860</v>
      </c>
      <c r="H806" s="711">
        <v>1</v>
      </c>
      <c r="I806" s="711">
        <v>386</v>
      </c>
      <c r="J806" s="711">
        <v>1</v>
      </c>
      <c r="K806" s="711">
        <v>389</v>
      </c>
      <c r="L806" s="711">
        <v>0.10077720207253886</v>
      </c>
      <c r="M806" s="711">
        <v>389</v>
      </c>
      <c r="N806" s="711">
        <v>3</v>
      </c>
      <c r="O806" s="711">
        <v>1171</v>
      </c>
      <c r="P806" s="701">
        <v>0.30336787564766837</v>
      </c>
      <c r="Q806" s="712">
        <v>390.33333333333331</v>
      </c>
    </row>
    <row r="807" spans="1:17" ht="14.4" customHeight="1" x14ac:dyDescent="0.3">
      <c r="A807" s="695" t="s">
        <v>4576</v>
      </c>
      <c r="B807" s="696" t="s">
        <v>3864</v>
      </c>
      <c r="C807" s="696" t="s">
        <v>3885</v>
      </c>
      <c r="D807" s="696" t="s">
        <v>4010</v>
      </c>
      <c r="E807" s="696" t="s">
        <v>4011</v>
      </c>
      <c r="F807" s="711"/>
      <c r="G807" s="711"/>
      <c r="H807" s="711"/>
      <c r="I807" s="711"/>
      <c r="J807" s="711"/>
      <c r="K807" s="711"/>
      <c r="L807" s="711"/>
      <c r="M807" s="711"/>
      <c r="N807" s="711">
        <v>2</v>
      </c>
      <c r="O807" s="711">
        <v>1809.5</v>
      </c>
      <c r="P807" s="701"/>
      <c r="Q807" s="712">
        <v>904.75</v>
      </c>
    </row>
    <row r="808" spans="1:17" ht="14.4" customHeight="1" x14ac:dyDescent="0.3">
      <c r="A808" s="695" t="s">
        <v>4576</v>
      </c>
      <c r="B808" s="696" t="s">
        <v>3864</v>
      </c>
      <c r="C808" s="696" t="s">
        <v>3896</v>
      </c>
      <c r="D808" s="696" t="s">
        <v>3908</v>
      </c>
      <c r="E808" s="696" t="s">
        <v>3860</v>
      </c>
      <c r="F808" s="711">
        <v>12</v>
      </c>
      <c r="G808" s="711">
        <v>936</v>
      </c>
      <c r="H808" s="711">
        <v>1</v>
      </c>
      <c r="I808" s="711">
        <v>78</v>
      </c>
      <c r="J808" s="711"/>
      <c r="K808" s="711"/>
      <c r="L808" s="711"/>
      <c r="M808" s="711"/>
      <c r="N808" s="711"/>
      <c r="O808" s="711"/>
      <c r="P808" s="701"/>
      <c r="Q808" s="712"/>
    </row>
    <row r="809" spans="1:17" ht="14.4" customHeight="1" x14ac:dyDescent="0.3">
      <c r="A809" s="695" t="s">
        <v>4576</v>
      </c>
      <c r="B809" s="696" t="s">
        <v>3864</v>
      </c>
      <c r="C809" s="696" t="s">
        <v>3896</v>
      </c>
      <c r="D809" s="696" t="s">
        <v>3909</v>
      </c>
      <c r="E809" s="696" t="s">
        <v>3910</v>
      </c>
      <c r="F809" s="711">
        <v>85</v>
      </c>
      <c r="G809" s="711">
        <v>19635</v>
      </c>
      <c r="H809" s="711">
        <v>1</v>
      </c>
      <c r="I809" s="711">
        <v>231</v>
      </c>
      <c r="J809" s="711">
        <v>52</v>
      </c>
      <c r="K809" s="711">
        <v>12064</v>
      </c>
      <c r="L809" s="711">
        <v>0.61441303794244972</v>
      </c>
      <c r="M809" s="711">
        <v>232</v>
      </c>
      <c r="N809" s="711">
        <v>121</v>
      </c>
      <c r="O809" s="711">
        <v>28144</v>
      </c>
      <c r="P809" s="701">
        <v>1.4333587980646805</v>
      </c>
      <c r="Q809" s="712">
        <v>232.59504132231405</v>
      </c>
    </row>
    <row r="810" spans="1:17" ht="14.4" customHeight="1" x14ac:dyDescent="0.3">
      <c r="A810" s="695" t="s">
        <v>4576</v>
      </c>
      <c r="B810" s="696" t="s">
        <v>3864</v>
      </c>
      <c r="C810" s="696" t="s">
        <v>3896</v>
      </c>
      <c r="D810" s="696" t="s">
        <v>3911</v>
      </c>
      <c r="E810" s="696" t="s">
        <v>3912</v>
      </c>
      <c r="F810" s="711">
        <v>202</v>
      </c>
      <c r="G810" s="711">
        <v>23432</v>
      </c>
      <c r="H810" s="711">
        <v>1</v>
      </c>
      <c r="I810" s="711">
        <v>116</v>
      </c>
      <c r="J810" s="711">
        <v>206</v>
      </c>
      <c r="K810" s="711">
        <v>23896</v>
      </c>
      <c r="L810" s="711">
        <v>1.0198019801980198</v>
      </c>
      <c r="M810" s="711">
        <v>116</v>
      </c>
      <c r="N810" s="711">
        <v>211</v>
      </c>
      <c r="O810" s="711">
        <v>24590</v>
      </c>
      <c r="P810" s="701">
        <v>1.049419597132127</v>
      </c>
      <c r="Q810" s="712">
        <v>116.54028436018957</v>
      </c>
    </row>
    <row r="811" spans="1:17" ht="14.4" customHeight="1" x14ac:dyDescent="0.3">
      <c r="A811" s="695" t="s">
        <v>4576</v>
      </c>
      <c r="B811" s="696" t="s">
        <v>3864</v>
      </c>
      <c r="C811" s="696" t="s">
        <v>3896</v>
      </c>
      <c r="D811" s="696" t="s">
        <v>3915</v>
      </c>
      <c r="E811" s="696" t="s">
        <v>3916</v>
      </c>
      <c r="F811" s="711">
        <v>3</v>
      </c>
      <c r="G811" s="711">
        <v>1449</v>
      </c>
      <c r="H811" s="711">
        <v>1</v>
      </c>
      <c r="I811" s="711">
        <v>483</v>
      </c>
      <c r="J811" s="711">
        <v>3</v>
      </c>
      <c r="K811" s="711">
        <v>1452</v>
      </c>
      <c r="L811" s="711">
        <v>1.0020703933747412</v>
      </c>
      <c r="M811" s="711">
        <v>484</v>
      </c>
      <c r="N811" s="711"/>
      <c r="O811" s="711"/>
      <c r="P811" s="701"/>
      <c r="Q811" s="712"/>
    </row>
    <row r="812" spans="1:17" ht="14.4" customHeight="1" x14ac:dyDescent="0.3">
      <c r="A812" s="695" t="s">
        <v>4576</v>
      </c>
      <c r="B812" s="696" t="s">
        <v>3864</v>
      </c>
      <c r="C812" s="696" t="s">
        <v>3896</v>
      </c>
      <c r="D812" s="696" t="s">
        <v>3917</v>
      </c>
      <c r="E812" s="696" t="s">
        <v>3918</v>
      </c>
      <c r="F812" s="711">
        <v>2</v>
      </c>
      <c r="G812" s="711">
        <v>1352</v>
      </c>
      <c r="H812" s="711">
        <v>1</v>
      </c>
      <c r="I812" s="711">
        <v>676</v>
      </c>
      <c r="J812" s="711">
        <v>3</v>
      </c>
      <c r="K812" s="711">
        <v>2031</v>
      </c>
      <c r="L812" s="711">
        <v>1.5022189349112427</v>
      </c>
      <c r="M812" s="711">
        <v>677</v>
      </c>
      <c r="N812" s="711">
        <v>3</v>
      </c>
      <c r="O812" s="711">
        <v>2031</v>
      </c>
      <c r="P812" s="701">
        <v>1.5022189349112427</v>
      </c>
      <c r="Q812" s="712">
        <v>677</v>
      </c>
    </row>
    <row r="813" spans="1:17" ht="14.4" customHeight="1" x14ac:dyDescent="0.3">
      <c r="A813" s="695" t="s">
        <v>4576</v>
      </c>
      <c r="B813" s="696" t="s">
        <v>3864</v>
      </c>
      <c r="C813" s="696" t="s">
        <v>3896</v>
      </c>
      <c r="D813" s="696" t="s">
        <v>3921</v>
      </c>
      <c r="E813" s="696" t="s">
        <v>3916</v>
      </c>
      <c r="F813" s="711"/>
      <c r="G813" s="711"/>
      <c r="H813" s="711"/>
      <c r="I813" s="711"/>
      <c r="J813" s="711">
        <v>10</v>
      </c>
      <c r="K813" s="711">
        <v>5530</v>
      </c>
      <c r="L813" s="711"/>
      <c r="M813" s="711">
        <v>553</v>
      </c>
      <c r="N813" s="711"/>
      <c r="O813" s="711"/>
      <c r="P813" s="701"/>
      <c r="Q813" s="712"/>
    </row>
    <row r="814" spans="1:17" ht="14.4" customHeight="1" x14ac:dyDescent="0.3">
      <c r="A814" s="695" t="s">
        <v>4576</v>
      </c>
      <c r="B814" s="696" t="s">
        <v>3864</v>
      </c>
      <c r="C814" s="696" t="s">
        <v>3896</v>
      </c>
      <c r="D814" s="696" t="s">
        <v>3922</v>
      </c>
      <c r="E814" s="696" t="s">
        <v>3918</v>
      </c>
      <c r="F814" s="711"/>
      <c r="G814" s="711"/>
      <c r="H814" s="711"/>
      <c r="I814" s="711"/>
      <c r="J814" s="711">
        <v>13</v>
      </c>
      <c r="K814" s="711">
        <v>9698</v>
      </c>
      <c r="L814" s="711"/>
      <c r="M814" s="711">
        <v>746</v>
      </c>
      <c r="N814" s="711">
        <v>4</v>
      </c>
      <c r="O814" s="711">
        <v>2984</v>
      </c>
      <c r="P814" s="701"/>
      <c r="Q814" s="712">
        <v>746</v>
      </c>
    </row>
    <row r="815" spans="1:17" ht="14.4" customHeight="1" x14ac:dyDescent="0.3">
      <c r="A815" s="695" t="s">
        <v>4576</v>
      </c>
      <c r="B815" s="696" t="s">
        <v>3864</v>
      </c>
      <c r="C815" s="696" t="s">
        <v>3896</v>
      </c>
      <c r="D815" s="696" t="s">
        <v>4014</v>
      </c>
      <c r="E815" s="696" t="s">
        <v>4015</v>
      </c>
      <c r="F815" s="711">
        <v>243</v>
      </c>
      <c r="G815" s="711">
        <v>194400</v>
      </c>
      <c r="H815" s="711">
        <v>1</v>
      </c>
      <c r="I815" s="711">
        <v>800</v>
      </c>
      <c r="J815" s="711">
        <v>205</v>
      </c>
      <c r="K815" s="711">
        <v>164615</v>
      </c>
      <c r="L815" s="711">
        <v>0.84678497942386832</v>
      </c>
      <c r="M815" s="711">
        <v>803</v>
      </c>
      <c r="N815" s="711">
        <v>225</v>
      </c>
      <c r="O815" s="711">
        <v>180971</v>
      </c>
      <c r="P815" s="701">
        <v>0.93092078189300409</v>
      </c>
      <c r="Q815" s="712">
        <v>804.31555555555553</v>
      </c>
    </row>
    <row r="816" spans="1:17" ht="14.4" customHeight="1" x14ac:dyDescent="0.3">
      <c r="A816" s="695" t="s">
        <v>4576</v>
      </c>
      <c r="B816" s="696" t="s">
        <v>3864</v>
      </c>
      <c r="C816" s="696" t="s">
        <v>3896</v>
      </c>
      <c r="D816" s="696" t="s">
        <v>3927</v>
      </c>
      <c r="E816" s="696" t="s">
        <v>3928</v>
      </c>
      <c r="F816" s="711">
        <v>62</v>
      </c>
      <c r="G816" s="711">
        <v>12772</v>
      </c>
      <c r="H816" s="711">
        <v>1</v>
      </c>
      <c r="I816" s="711">
        <v>206</v>
      </c>
      <c r="J816" s="711">
        <v>52</v>
      </c>
      <c r="K816" s="711">
        <v>10764</v>
      </c>
      <c r="L816" s="711">
        <v>0.8427810836204197</v>
      </c>
      <c r="M816" s="711">
        <v>207</v>
      </c>
      <c r="N816" s="711">
        <v>59</v>
      </c>
      <c r="O816" s="711">
        <v>12251</v>
      </c>
      <c r="P816" s="701">
        <v>0.95920764171625428</v>
      </c>
      <c r="Q816" s="712">
        <v>207.64406779661016</v>
      </c>
    </row>
    <row r="817" spans="1:17" ht="14.4" customHeight="1" x14ac:dyDescent="0.3">
      <c r="A817" s="695" t="s">
        <v>4576</v>
      </c>
      <c r="B817" s="696" t="s">
        <v>3864</v>
      </c>
      <c r="C817" s="696" t="s">
        <v>3896</v>
      </c>
      <c r="D817" s="696" t="s">
        <v>3935</v>
      </c>
      <c r="E817" s="696" t="s">
        <v>3936</v>
      </c>
      <c r="F817" s="711">
        <v>397</v>
      </c>
      <c r="G817" s="711">
        <v>32157</v>
      </c>
      <c r="H817" s="711">
        <v>1</v>
      </c>
      <c r="I817" s="711">
        <v>81</v>
      </c>
      <c r="J817" s="711">
        <v>297</v>
      </c>
      <c r="K817" s="711">
        <v>24354</v>
      </c>
      <c r="L817" s="711">
        <v>0.7573467674223342</v>
      </c>
      <c r="M817" s="711">
        <v>82</v>
      </c>
      <c r="N817" s="711">
        <v>298</v>
      </c>
      <c r="O817" s="711">
        <v>24600</v>
      </c>
      <c r="P817" s="701">
        <v>0.76499673477003449</v>
      </c>
      <c r="Q817" s="712">
        <v>82.550335570469798</v>
      </c>
    </row>
    <row r="818" spans="1:17" ht="14.4" customHeight="1" x14ac:dyDescent="0.3">
      <c r="A818" s="695" t="s">
        <v>4576</v>
      </c>
      <c r="B818" s="696" t="s">
        <v>3864</v>
      </c>
      <c r="C818" s="696" t="s">
        <v>3896</v>
      </c>
      <c r="D818" s="696" t="s">
        <v>3941</v>
      </c>
      <c r="E818" s="696" t="s">
        <v>3942</v>
      </c>
      <c r="F818" s="711">
        <v>1</v>
      </c>
      <c r="G818" s="711">
        <v>0</v>
      </c>
      <c r="H818" s="711"/>
      <c r="I818" s="711">
        <v>0</v>
      </c>
      <c r="J818" s="711"/>
      <c r="K818" s="711"/>
      <c r="L818" s="711"/>
      <c r="M818" s="711"/>
      <c r="N818" s="711"/>
      <c r="O818" s="711"/>
      <c r="P818" s="701"/>
      <c r="Q818" s="712"/>
    </row>
    <row r="819" spans="1:17" ht="14.4" customHeight="1" x14ac:dyDescent="0.3">
      <c r="A819" s="695" t="s">
        <v>4576</v>
      </c>
      <c r="B819" s="696" t="s">
        <v>3864</v>
      </c>
      <c r="C819" s="696" t="s">
        <v>3896</v>
      </c>
      <c r="D819" s="696" t="s">
        <v>4016</v>
      </c>
      <c r="E819" s="696" t="s">
        <v>4015</v>
      </c>
      <c r="F819" s="711">
        <v>93</v>
      </c>
      <c r="G819" s="711">
        <v>86118</v>
      </c>
      <c r="H819" s="711">
        <v>1</v>
      </c>
      <c r="I819" s="711">
        <v>926</v>
      </c>
      <c r="J819" s="711">
        <v>4</v>
      </c>
      <c r="K819" s="711">
        <v>3716</v>
      </c>
      <c r="L819" s="711">
        <v>4.3150096379386424E-2</v>
      </c>
      <c r="M819" s="711">
        <v>929</v>
      </c>
      <c r="N819" s="711">
        <v>10</v>
      </c>
      <c r="O819" s="711">
        <v>9290</v>
      </c>
      <c r="P819" s="701">
        <v>0.10787524094846605</v>
      </c>
      <c r="Q819" s="712">
        <v>929</v>
      </c>
    </row>
    <row r="820" spans="1:17" ht="14.4" customHeight="1" x14ac:dyDescent="0.3">
      <c r="A820" s="695" t="s">
        <v>4576</v>
      </c>
      <c r="B820" s="696" t="s">
        <v>3864</v>
      </c>
      <c r="C820" s="696" t="s">
        <v>3896</v>
      </c>
      <c r="D820" s="696" t="s">
        <v>4017</v>
      </c>
      <c r="E820" s="696" t="s">
        <v>4015</v>
      </c>
      <c r="F820" s="711">
        <v>84</v>
      </c>
      <c r="G820" s="711">
        <v>61572</v>
      </c>
      <c r="H820" s="711">
        <v>1</v>
      </c>
      <c r="I820" s="711">
        <v>733</v>
      </c>
      <c r="J820" s="711">
        <v>59</v>
      </c>
      <c r="K820" s="711">
        <v>43306</v>
      </c>
      <c r="L820" s="711">
        <v>0.70333918014681995</v>
      </c>
      <c r="M820" s="711">
        <v>734</v>
      </c>
      <c r="N820" s="711">
        <v>56</v>
      </c>
      <c r="O820" s="711">
        <v>41120</v>
      </c>
      <c r="P820" s="701">
        <v>0.66783602936399666</v>
      </c>
      <c r="Q820" s="712">
        <v>734.28571428571433</v>
      </c>
    </row>
    <row r="821" spans="1:17" ht="14.4" customHeight="1" x14ac:dyDescent="0.3">
      <c r="A821" s="695" t="s">
        <v>4576</v>
      </c>
      <c r="B821" s="696" t="s">
        <v>3864</v>
      </c>
      <c r="C821" s="696" t="s">
        <v>3896</v>
      </c>
      <c r="D821" s="696" t="s">
        <v>4018</v>
      </c>
      <c r="E821" s="696" t="s">
        <v>4019</v>
      </c>
      <c r="F821" s="711"/>
      <c r="G821" s="711"/>
      <c r="H821" s="711"/>
      <c r="I821" s="711"/>
      <c r="J821" s="711">
        <v>7</v>
      </c>
      <c r="K821" s="711">
        <v>3668</v>
      </c>
      <c r="L821" s="711"/>
      <c r="M821" s="711">
        <v>524</v>
      </c>
      <c r="N821" s="711"/>
      <c r="O821" s="711"/>
      <c r="P821" s="701"/>
      <c r="Q821" s="712"/>
    </row>
    <row r="822" spans="1:17" ht="14.4" customHeight="1" x14ac:dyDescent="0.3">
      <c r="A822" s="695" t="s">
        <v>4576</v>
      </c>
      <c r="B822" s="696" t="s">
        <v>3864</v>
      </c>
      <c r="C822" s="696" t="s">
        <v>3896</v>
      </c>
      <c r="D822" s="696" t="s">
        <v>4020</v>
      </c>
      <c r="E822" s="696" t="s">
        <v>3928</v>
      </c>
      <c r="F822" s="711">
        <v>18</v>
      </c>
      <c r="G822" s="711">
        <v>3096</v>
      </c>
      <c r="H822" s="711">
        <v>1</v>
      </c>
      <c r="I822" s="711">
        <v>172</v>
      </c>
      <c r="J822" s="711">
        <v>15</v>
      </c>
      <c r="K822" s="711">
        <v>2580</v>
      </c>
      <c r="L822" s="711">
        <v>0.83333333333333337</v>
      </c>
      <c r="M822" s="711">
        <v>172</v>
      </c>
      <c r="N822" s="711">
        <v>17</v>
      </c>
      <c r="O822" s="711">
        <v>2930</v>
      </c>
      <c r="P822" s="701">
        <v>0.94638242894056845</v>
      </c>
      <c r="Q822" s="712">
        <v>172.35294117647058</v>
      </c>
    </row>
    <row r="823" spans="1:17" ht="14.4" customHeight="1" x14ac:dyDescent="0.3">
      <c r="A823" s="695" t="s">
        <v>4576</v>
      </c>
      <c r="B823" s="696" t="s">
        <v>3864</v>
      </c>
      <c r="C823" s="696" t="s">
        <v>3896</v>
      </c>
      <c r="D823" s="696" t="s">
        <v>3962</v>
      </c>
      <c r="E823" s="696" t="s">
        <v>3963</v>
      </c>
      <c r="F823" s="711">
        <v>1</v>
      </c>
      <c r="G823" s="711">
        <v>599</v>
      </c>
      <c r="H823" s="711">
        <v>1</v>
      </c>
      <c r="I823" s="711">
        <v>599</v>
      </c>
      <c r="J823" s="711"/>
      <c r="K823" s="711"/>
      <c r="L823" s="711"/>
      <c r="M823" s="711"/>
      <c r="N823" s="711"/>
      <c r="O823" s="711"/>
      <c r="P823" s="701"/>
      <c r="Q823" s="712"/>
    </row>
    <row r="824" spans="1:17" ht="14.4" customHeight="1" x14ac:dyDescent="0.3">
      <c r="A824" s="695" t="s">
        <v>4576</v>
      </c>
      <c r="B824" s="696" t="s">
        <v>3864</v>
      </c>
      <c r="C824" s="696" t="s">
        <v>3896</v>
      </c>
      <c r="D824" s="696" t="s">
        <v>4029</v>
      </c>
      <c r="E824" s="696" t="s">
        <v>4015</v>
      </c>
      <c r="F824" s="711">
        <v>5</v>
      </c>
      <c r="G824" s="711">
        <v>4295</v>
      </c>
      <c r="H824" s="711">
        <v>1</v>
      </c>
      <c r="I824" s="711">
        <v>859</v>
      </c>
      <c r="J824" s="711">
        <v>4</v>
      </c>
      <c r="K824" s="711">
        <v>3440</v>
      </c>
      <c r="L824" s="711">
        <v>0.80093131548311991</v>
      </c>
      <c r="M824" s="711">
        <v>860</v>
      </c>
      <c r="N824" s="711"/>
      <c r="O824" s="711"/>
      <c r="P824" s="701"/>
      <c r="Q824" s="712"/>
    </row>
    <row r="825" spans="1:17" ht="14.4" customHeight="1" x14ac:dyDescent="0.3">
      <c r="A825" s="695" t="s">
        <v>4577</v>
      </c>
      <c r="B825" s="696" t="s">
        <v>3864</v>
      </c>
      <c r="C825" s="696" t="s">
        <v>3885</v>
      </c>
      <c r="D825" s="696" t="s">
        <v>4010</v>
      </c>
      <c r="E825" s="696" t="s">
        <v>4011</v>
      </c>
      <c r="F825" s="711"/>
      <c r="G825" s="711"/>
      <c r="H825" s="711"/>
      <c r="I825" s="711"/>
      <c r="J825" s="711">
        <v>1</v>
      </c>
      <c r="K825" s="711">
        <v>904.75</v>
      </c>
      <c r="L825" s="711"/>
      <c r="M825" s="711">
        <v>904.75</v>
      </c>
      <c r="N825" s="711">
        <v>6</v>
      </c>
      <c r="O825" s="711">
        <v>5428.5</v>
      </c>
      <c r="P825" s="701"/>
      <c r="Q825" s="712">
        <v>904.75</v>
      </c>
    </row>
    <row r="826" spans="1:17" ht="14.4" customHeight="1" x14ac:dyDescent="0.3">
      <c r="A826" s="695" t="s">
        <v>4577</v>
      </c>
      <c r="B826" s="696" t="s">
        <v>3864</v>
      </c>
      <c r="C826" s="696" t="s">
        <v>3896</v>
      </c>
      <c r="D826" s="696" t="s">
        <v>3901</v>
      </c>
      <c r="E826" s="696" t="s">
        <v>3902</v>
      </c>
      <c r="F826" s="711"/>
      <c r="G826" s="711"/>
      <c r="H826" s="711"/>
      <c r="I826" s="711"/>
      <c r="J826" s="711"/>
      <c r="K826" s="711"/>
      <c r="L826" s="711"/>
      <c r="M826" s="711"/>
      <c r="N826" s="711">
        <v>2</v>
      </c>
      <c r="O826" s="711">
        <v>68</v>
      </c>
      <c r="P826" s="701"/>
      <c r="Q826" s="712">
        <v>34</v>
      </c>
    </row>
    <row r="827" spans="1:17" ht="14.4" customHeight="1" x14ac:dyDescent="0.3">
      <c r="A827" s="695" t="s">
        <v>4577</v>
      </c>
      <c r="B827" s="696" t="s">
        <v>3864</v>
      </c>
      <c r="C827" s="696" t="s">
        <v>3896</v>
      </c>
      <c r="D827" s="696" t="s">
        <v>3907</v>
      </c>
      <c r="E827" s="696" t="s">
        <v>3860</v>
      </c>
      <c r="F827" s="711">
        <v>1</v>
      </c>
      <c r="G827" s="711">
        <v>156</v>
      </c>
      <c r="H827" s="711">
        <v>1</v>
      </c>
      <c r="I827" s="711">
        <v>156</v>
      </c>
      <c r="J827" s="711"/>
      <c r="K827" s="711"/>
      <c r="L827" s="711"/>
      <c r="M827" s="711"/>
      <c r="N827" s="711"/>
      <c r="O827" s="711"/>
      <c r="P827" s="701"/>
      <c r="Q827" s="712"/>
    </row>
    <row r="828" spans="1:17" ht="14.4" customHeight="1" x14ac:dyDescent="0.3">
      <c r="A828" s="695" t="s">
        <v>4577</v>
      </c>
      <c r="B828" s="696" t="s">
        <v>3864</v>
      </c>
      <c r="C828" s="696" t="s">
        <v>3896</v>
      </c>
      <c r="D828" s="696" t="s">
        <v>3908</v>
      </c>
      <c r="E828" s="696" t="s">
        <v>3860</v>
      </c>
      <c r="F828" s="711">
        <v>3</v>
      </c>
      <c r="G828" s="711">
        <v>234</v>
      </c>
      <c r="H828" s="711">
        <v>1</v>
      </c>
      <c r="I828" s="711">
        <v>78</v>
      </c>
      <c r="J828" s="711"/>
      <c r="K828" s="711"/>
      <c r="L828" s="711"/>
      <c r="M828" s="711"/>
      <c r="N828" s="711"/>
      <c r="O828" s="711"/>
      <c r="P828" s="701"/>
      <c r="Q828" s="712"/>
    </row>
    <row r="829" spans="1:17" ht="14.4" customHeight="1" x14ac:dyDescent="0.3">
      <c r="A829" s="695" t="s">
        <v>4577</v>
      </c>
      <c r="B829" s="696" t="s">
        <v>3864</v>
      </c>
      <c r="C829" s="696" t="s">
        <v>3896</v>
      </c>
      <c r="D829" s="696" t="s">
        <v>3909</v>
      </c>
      <c r="E829" s="696" t="s">
        <v>3910</v>
      </c>
      <c r="F829" s="711">
        <v>62</v>
      </c>
      <c r="G829" s="711">
        <v>14322</v>
      </c>
      <c r="H829" s="711">
        <v>1</v>
      </c>
      <c r="I829" s="711">
        <v>231</v>
      </c>
      <c r="J829" s="711">
        <v>61</v>
      </c>
      <c r="K829" s="711">
        <v>14152</v>
      </c>
      <c r="L829" s="711">
        <v>0.98813014942047195</v>
      </c>
      <c r="M829" s="711">
        <v>232</v>
      </c>
      <c r="N829" s="711">
        <v>157</v>
      </c>
      <c r="O829" s="711">
        <v>36468</v>
      </c>
      <c r="P829" s="701">
        <v>2.5462924172601591</v>
      </c>
      <c r="Q829" s="712">
        <v>232.28025477707007</v>
      </c>
    </row>
    <row r="830" spans="1:17" ht="14.4" customHeight="1" x14ac:dyDescent="0.3">
      <c r="A830" s="695" t="s">
        <v>4577</v>
      </c>
      <c r="B830" s="696" t="s">
        <v>3864</v>
      </c>
      <c r="C830" s="696" t="s">
        <v>3896</v>
      </c>
      <c r="D830" s="696" t="s">
        <v>3911</v>
      </c>
      <c r="E830" s="696" t="s">
        <v>3912</v>
      </c>
      <c r="F830" s="711">
        <v>33</v>
      </c>
      <c r="G830" s="711">
        <v>3828</v>
      </c>
      <c r="H830" s="711">
        <v>1</v>
      </c>
      <c r="I830" s="711">
        <v>116</v>
      </c>
      <c r="J830" s="711">
        <v>34</v>
      </c>
      <c r="K830" s="711">
        <v>3944</v>
      </c>
      <c r="L830" s="711">
        <v>1.0303030303030303</v>
      </c>
      <c r="M830" s="711">
        <v>116</v>
      </c>
      <c r="N830" s="711">
        <v>31</v>
      </c>
      <c r="O830" s="711">
        <v>3606</v>
      </c>
      <c r="P830" s="701">
        <v>0.94200626959247646</v>
      </c>
      <c r="Q830" s="712">
        <v>116.3225806451613</v>
      </c>
    </row>
    <row r="831" spans="1:17" ht="14.4" customHeight="1" x14ac:dyDescent="0.3">
      <c r="A831" s="695" t="s">
        <v>4577</v>
      </c>
      <c r="B831" s="696" t="s">
        <v>3864</v>
      </c>
      <c r="C831" s="696" t="s">
        <v>3896</v>
      </c>
      <c r="D831" s="696" t="s">
        <v>3913</v>
      </c>
      <c r="E831" s="696" t="s">
        <v>3914</v>
      </c>
      <c r="F831" s="711"/>
      <c r="G831" s="711"/>
      <c r="H831" s="711"/>
      <c r="I831" s="711"/>
      <c r="J831" s="711">
        <v>2</v>
      </c>
      <c r="K831" s="711">
        <v>640</v>
      </c>
      <c r="L831" s="711"/>
      <c r="M831" s="711">
        <v>320</v>
      </c>
      <c r="N831" s="711"/>
      <c r="O831" s="711"/>
      <c r="P831" s="701"/>
      <c r="Q831" s="712"/>
    </row>
    <row r="832" spans="1:17" ht="14.4" customHeight="1" x14ac:dyDescent="0.3">
      <c r="A832" s="695" t="s">
        <v>4577</v>
      </c>
      <c r="B832" s="696" t="s">
        <v>3864</v>
      </c>
      <c r="C832" s="696" t="s">
        <v>3896</v>
      </c>
      <c r="D832" s="696" t="s">
        <v>3915</v>
      </c>
      <c r="E832" s="696" t="s">
        <v>3916</v>
      </c>
      <c r="F832" s="711">
        <v>11</v>
      </c>
      <c r="G832" s="711">
        <v>5313</v>
      </c>
      <c r="H832" s="711">
        <v>1</v>
      </c>
      <c r="I832" s="711">
        <v>483</v>
      </c>
      <c r="J832" s="711">
        <v>12</v>
      </c>
      <c r="K832" s="711">
        <v>5808</v>
      </c>
      <c r="L832" s="711">
        <v>1.0931677018633541</v>
      </c>
      <c r="M832" s="711">
        <v>484</v>
      </c>
      <c r="N832" s="711"/>
      <c r="O832" s="711"/>
      <c r="P832" s="701"/>
      <c r="Q832" s="712"/>
    </row>
    <row r="833" spans="1:17" ht="14.4" customHeight="1" x14ac:dyDescent="0.3">
      <c r="A833" s="695" t="s">
        <v>4577</v>
      </c>
      <c r="B833" s="696" t="s">
        <v>3864</v>
      </c>
      <c r="C833" s="696" t="s">
        <v>3896</v>
      </c>
      <c r="D833" s="696" t="s">
        <v>3917</v>
      </c>
      <c r="E833" s="696" t="s">
        <v>3918</v>
      </c>
      <c r="F833" s="711">
        <v>63</v>
      </c>
      <c r="G833" s="711">
        <v>42588</v>
      </c>
      <c r="H833" s="711">
        <v>1</v>
      </c>
      <c r="I833" s="711">
        <v>676</v>
      </c>
      <c r="J833" s="711">
        <v>11</v>
      </c>
      <c r="K833" s="711">
        <v>7447</v>
      </c>
      <c r="L833" s="711">
        <v>0.17486146332300179</v>
      </c>
      <c r="M833" s="711">
        <v>677</v>
      </c>
      <c r="N833" s="711">
        <v>26</v>
      </c>
      <c r="O833" s="711">
        <v>17608</v>
      </c>
      <c r="P833" s="701">
        <v>0.41344979806518267</v>
      </c>
      <c r="Q833" s="712">
        <v>677.23076923076928</v>
      </c>
    </row>
    <row r="834" spans="1:17" ht="14.4" customHeight="1" x14ac:dyDescent="0.3">
      <c r="A834" s="695" t="s">
        <v>4577</v>
      </c>
      <c r="B834" s="696" t="s">
        <v>3864</v>
      </c>
      <c r="C834" s="696" t="s">
        <v>3896</v>
      </c>
      <c r="D834" s="696" t="s">
        <v>3921</v>
      </c>
      <c r="E834" s="696" t="s">
        <v>3916</v>
      </c>
      <c r="F834" s="711">
        <v>7</v>
      </c>
      <c r="G834" s="711">
        <v>3850</v>
      </c>
      <c r="H834" s="711">
        <v>1</v>
      </c>
      <c r="I834" s="711">
        <v>550</v>
      </c>
      <c r="J834" s="711"/>
      <c r="K834" s="711"/>
      <c r="L834" s="711"/>
      <c r="M834" s="711"/>
      <c r="N834" s="711"/>
      <c r="O834" s="711"/>
      <c r="P834" s="701"/>
      <c r="Q834" s="712"/>
    </row>
    <row r="835" spans="1:17" ht="14.4" customHeight="1" x14ac:dyDescent="0.3">
      <c r="A835" s="695" t="s">
        <v>4577</v>
      </c>
      <c r="B835" s="696" t="s">
        <v>3864</v>
      </c>
      <c r="C835" s="696" t="s">
        <v>3896</v>
      </c>
      <c r="D835" s="696" t="s">
        <v>3922</v>
      </c>
      <c r="E835" s="696" t="s">
        <v>3918</v>
      </c>
      <c r="F835" s="711">
        <v>2</v>
      </c>
      <c r="G835" s="711">
        <v>1486</v>
      </c>
      <c r="H835" s="711">
        <v>1</v>
      </c>
      <c r="I835" s="711">
        <v>743</v>
      </c>
      <c r="J835" s="711"/>
      <c r="K835" s="711"/>
      <c r="L835" s="711"/>
      <c r="M835" s="711"/>
      <c r="N835" s="711">
        <v>7</v>
      </c>
      <c r="O835" s="711">
        <v>5222</v>
      </c>
      <c r="P835" s="701">
        <v>3.5141318977119784</v>
      </c>
      <c r="Q835" s="712">
        <v>746</v>
      </c>
    </row>
    <row r="836" spans="1:17" ht="14.4" customHeight="1" x14ac:dyDescent="0.3">
      <c r="A836" s="695" t="s">
        <v>4577</v>
      </c>
      <c r="B836" s="696" t="s">
        <v>3864</v>
      </c>
      <c r="C836" s="696" t="s">
        <v>3896</v>
      </c>
      <c r="D836" s="696" t="s">
        <v>4014</v>
      </c>
      <c r="E836" s="696" t="s">
        <v>4015</v>
      </c>
      <c r="F836" s="711">
        <v>6</v>
      </c>
      <c r="G836" s="711">
        <v>4800</v>
      </c>
      <c r="H836" s="711">
        <v>1</v>
      </c>
      <c r="I836" s="711">
        <v>800</v>
      </c>
      <c r="J836" s="711">
        <v>70</v>
      </c>
      <c r="K836" s="711">
        <v>56210</v>
      </c>
      <c r="L836" s="711">
        <v>11.710416666666667</v>
      </c>
      <c r="M836" s="711">
        <v>803</v>
      </c>
      <c r="N836" s="711">
        <v>60</v>
      </c>
      <c r="O836" s="711">
        <v>48224</v>
      </c>
      <c r="P836" s="701">
        <v>10.046666666666667</v>
      </c>
      <c r="Q836" s="712">
        <v>803.73333333333335</v>
      </c>
    </row>
    <row r="837" spans="1:17" ht="14.4" customHeight="1" x14ac:dyDescent="0.3">
      <c r="A837" s="695" t="s">
        <v>4577</v>
      </c>
      <c r="B837" s="696" t="s">
        <v>3864</v>
      </c>
      <c r="C837" s="696" t="s">
        <v>3896</v>
      </c>
      <c r="D837" s="696" t="s">
        <v>3927</v>
      </c>
      <c r="E837" s="696" t="s">
        <v>3928</v>
      </c>
      <c r="F837" s="711">
        <v>8</v>
      </c>
      <c r="G837" s="711">
        <v>1648</v>
      </c>
      <c r="H837" s="711">
        <v>1</v>
      </c>
      <c r="I837" s="711">
        <v>206</v>
      </c>
      <c r="J837" s="711">
        <v>22</v>
      </c>
      <c r="K837" s="711">
        <v>4554</v>
      </c>
      <c r="L837" s="711">
        <v>2.7633495145631066</v>
      </c>
      <c r="M837" s="711">
        <v>207</v>
      </c>
      <c r="N837" s="711">
        <v>23</v>
      </c>
      <c r="O837" s="711">
        <v>4767</v>
      </c>
      <c r="P837" s="701">
        <v>2.8925970873786406</v>
      </c>
      <c r="Q837" s="712">
        <v>207.2608695652174</v>
      </c>
    </row>
    <row r="838" spans="1:17" ht="14.4" customHeight="1" x14ac:dyDescent="0.3">
      <c r="A838" s="695" t="s">
        <v>4577</v>
      </c>
      <c r="B838" s="696" t="s">
        <v>3864</v>
      </c>
      <c r="C838" s="696" t="s">
        <v>3896</v>
      </c>
      <c r="D838" s="696" t="s">
        <v>3931</v>
      </c>
      <c r="E838" s="696" t="s">
        <v>3932</v>
      </c>
      <c r="F838" s="711"/>
      <c r="G838" s="711"/>
      <c r="H838" s="711"/>
      <c r="I838" s="711"/>
      <c r="J838" s="711"/>
      <c r="K838" s="711"/>
      <c r="L838" s="711"/>
      <c r="M838" s="711"/>
      <c r="N838" s="711">
        <v>1</v>
      </c>
      <c r="O838" s="711">
        <v>327</v>
      </c>
      <c r="P838" s="701"/>
      <c r="Q838" s="712">
        <v>327</v>
      </c>
    </row>
    <row r="839" spans="1:17" ht="14.4" customHeight="1" x14ac:dyDescent="0.3">
      <c r="A839" s="695" t="s">
        <v>4577</v>
      </c>
      <c r="B839" s="696" t="s">
        <v>3864</v>
      </c>
      <c r="C839" s="696" t="s">
        <v>3896</v>
      </c>
      <c r="D839" s="696" t="s">
        <v>3935</v>
      </c>
      <c r="E839" s="696" t="s">
        <v>3936</v>
      </c>
      <c r="F839" s="711">
        <v>10</v>
      </c>
      <c r="G839" s="711">
        <v>810</v>
      </c>
      <c r="H839" s="711">
        <v>1</v>
      </c>
      <c r="I839" s="711">
        <v>81</v>
      </c>
      <c r="J839" s="711">
        <v>91</v>
      </c>
      <c r="K839" s="711">
        <v>7462</v>
      </c>
      <c r="L839" s="711">
        <v>9.2123456790123459</v>
      </c>
      <c r="M839" s="711">
        <v>82</v>
      </c>
      <c r="N839" s="711">
        <v>26</v>
      </c>
      <c r="O839" s="711">
        <v>2148</v>
      </c>
      <c r="P839" s="701">
        <v>2.6518518518518519</v>
      </c>
      <c r="Q839" s="712">
        <v>82.615384615384613</v>
      </c>
    </row>
    <row r="840" spans="1:17" ht="14.4" customHeight="1" x14ac:dyDescent="0.3">
      <c r="A840" s="695" t="s">
        <v>4577</v>
      </c>
      <c r="B840" s="696" t="s">
        <v>3864</v>
      </c>
      <c r="C840" s="696" t="s">
        <v>3896</v>
      </c>
      <c r="D840" s="696" t="s">
        <v>4016</v>
      </c>
      <c r="E840" s="696" t="s">
        <v>4015</v>
      </c>
      <c r="F840" s="711">
        <v>5</v>
      </c>
      <c r="G840" s="711">
        <v>4630</v>
      </c>
      <c r="H840" s="711">
        <v>1</v>
      </c>
      <c r="I840" s="711">
        <v>926</v>
      </c>
      <c r="J840" s="711">
        <v>2</v>
      </c>
      <c r="K840" s="711">
        <v>1858</v>
      </c>
      <c r="L840" s="711">
        <v>0.40129589632829371</v>
      </c>
      <c r="M840" s="711">
        <v>929</v>
      </c>
      <c r="N840" s="711">
        <v>12</v>
      </c>
      <c r="O840" s="711">
        <v>11148</v>
      </c>
      <c r="P840" s="701">
        <v>2.4077753779697626</v>
      </c>
      <c r="Q840" s="712">
        <v>929</v>
      </c>
    </row>
    <row r="841" spans="1:17" ht="14.4" customHeight="1" x14ac:dyDescent="0.3">
      <c r="A841" s="695" t="s">
        <v>4577</v>
      </c>
      <c r="B841" s="696" t="s">
        <v>3864</v>
      </c>
      <c r="C841" s="696" t="s">
        <v>3896</v>
      </c>
      <c r="D841" s="696" t="s">
        <v>3943</v>
      </c>
      <c r="E841" s="696" t="s">
        <v>3944</v>
      </c>
      <c r="F841" s="711"/>
      <c r="G841" s="711"/>
      <c r="H841" s="711"/>
      <c r="I841" s="711"/>
      <c r="J841" s="711">
        <v>2</v>
      </c>
      <c r="K841" s="711">
        <v>0</v>
      </c>
      <c r="L841" s="711"/>
      <c r="M841" s="711">
        <v>0</v>
      </c>
      <c r="N841" s="711"/>
      <c r="O841" s="711"/>
      <c r="P841" s="701"/>
      <c r="Q841" s="712"/>
    </row>
    <row r="842" spans="1:17" ht="14.4" customHeight="1" x14ac:dyDescent="0.3">
      <c r="A842" s="695" t="s">
        <v>4577</v>
      </c>
      <c r="B842" s="696" t="s">
        <v>3864</v>
      </c>
      <c r="C842" s="696" t="s">
        <v>3896</v>
      </c>
      <c r="D842" s="696" t="s">
        <v>4017</v>
      </c>
      <c r="E842" s="696" t="s">
        <v>4015</v>
      </c>
      <c r="F842" s="711">
        <v>19</v>
      </c>
      <c r="G842" s="711">
        <v>13927</v>
      </c>
      <c r="H842" s="711">
        <v>1</v>
      </c>
      <c r="I842" s="711">
        <v>733</v>
      </c>
      <c r="J842" s="711">
        <v>33</v>
      </c>
      <c r="K842" s="711">
        <v>24222</v>
      </c>
      <c r="L842" s="711">
        <v>1.7392116033603791</v>
      </c>
      <c r="M842" s="711">
        <v>734</v>
      </c>
      <c r="N842" s="711">
        <v>39</v>
      </c>
      <c r="O842" s="711">
        <v>28640</v>
      </c>
      <c r="P842" s="701">
        <v>2.056437136497451</v>
      </c>
      <c r="Q842" s="712">
        <v>734.35897435897436</v>
      </c>
    </row>
    <row r="843" spans="1:17" ht="14.4" customHeight="1" x14ac:dyDescent="0.3">
      <c r="A843" s="695" t="s">
        <v>4577</v>
      </c>
      <c r="B843" s="696" t="s">
        <v>3864</v>
      </c>
      <c r="C843" s="696" t="s">
        <v>3896</v>
      </c>
      <c r="D843" s="696" t="s">
        <v>4018</v>
      </c>
      <c r="E843" s="696" t="s">
        <v>4019</v>
      </c>
      <c r="F843" s="711">
        <v>4</v>
      </c>
      <c r="G843" s="711">
        <v>2092</v>
      </c>
      <c r="H843" s="711">
        <v>1</v>
      </c>
      <c r="I843" s="711">
        <v>523</v>
      </c>
      <c r="J843" s="711">
        <v>14</v>
      </c>
      <c r="K843" s="711">
        <v>7336</v>
      </c>
      <c r="L843" s="711">
        <v>3.5066921606118546</v>
      </c>
      <c r="M843" s="711">
        <v>524</v>
      </c>
      <c r="N843" s="711"/>
      <c r="O843" s="711"/>
      <c r="P843" s="701"/>
      <c r="Q843" s="712"/>
    </row>
    <row r="844" spans="1:17" ht="14.4" customHeight="1" x14ac:dyDescent="0.3">
      <c r="A844" s="695" t="s">
        <v>4577</v>
      </c>
      <c r="B844" s="696" t="s">
        <v>3864</v>
      </c>
      <c r="C844" s="696" t="s">
        <v>3896</v>
      </c>
      <c r="D844" s="696" t="s">
        <v>3953</v>
      </c>
      <c r="E844" s="696" t="s">
        <v>3954</v>
      </c>
      <c r="F844" s="711">
        <v>29</v>
      </c>
      <c r="G844" s="711">
        <v>8555</v>
      </c>
      <c r="H844" s="711">
        <v>1</v>
      </c>
      <c r="I844" s="711">
        <v>295</v>
      </c>
      <c r="J844" s="711">
        <v>18</v>
      </c>
      <c r="K844" s="711">
        <v>5328</v>
      </c>
      <c r="L844" s="711">
        <v>0.62279368790181178</v>
      </c>
      <c r="M844" s="711">
        <v>296</v>
      </c>
      <c r="N844" s="711">
        <v>1</v>
      </c>
      <c r="O844" s="711">
        <v>298</v>
      </c>
      <c r="P844" s="701">
        <v>3.4833430742255991E-2</v>
      </c>
      <c r="Q844" s="712">
        <v>298</v>
      </c>
    </row>
    <row r="845" spans="1:17" ht="14.4" customHeight="1" x14ac:dyDescent="0.3">
      <c r="A845" s="695" t="s">
        <v>4577</v>
      </c>
      <c r="B845" s="696" t="s">
        <v>3864</v>
      </c>
      <c r="C845" s="696" t="s">
        <v>3896</v>
      </c>
      <c r="D845" s="696" t="s">
        <v>4020</v>
      </c>
      <c r="E845" s="696" t="s">
        <v>3928</v>
      </c>
      <c r="F845" s="711">
        <v>17</v>
      </c>
      <c r="G845" s="711">
        <v>2924</v>
      </c>
      <c r="H845" s="711">
        <v>1</v>
      </c>
      <c r="I845" s="711">
        <v>172</v>
      </c>
      <c r="J845" s="711">
        <v>10</v>
      </c>
      <c r="K845" s="711">
        <v>1720</v>
      </c>
      <c r="L845" s="711">
        <v>0.58823529411764708</v>
      </c>
      <c r="M845" s="711">
        <v>172</v>
      </c>
      <c r="N845" s="711">
        <v>11</v>
      </c>
      <c r="O845" s="711">
        <v>1898</v>
      </c>
      <c r="P845" s="701">
        <v>0.64911080711354308</v>
      </c>
      <c r="Q845" s="712">
        <v>172.54545454545453</v>
      </c>
    </row>
    <row r="846" spans="1:17" ht="14.4" customHeight="1" x14ac:dyDescent="0.3">
      <c r="A846" s="695" t="s">
        <v>4577</v>
      </c>
      <c r="B846" s="696" t="s">
        <v>3864</v>
      </c>
      <c r="C846" s="696" t="s">
        <v>3896</v>
      </c>
      <c r="D846" s="696" t="s">
        <v>3957</v>
      </c>
      <c r="E846" s="696" t="s">
        <v>3954</v>
      </c>
      <c r="F846" s="711">
        <v>20</v>
      </c>
      <c r="G846" s="711">
        <v>7240</v>
      </c>
      <c r="H846" s="711">
        <v>1</v>
      </c>
      <c r="I846" s="711">
        <v>362</v>
      </c>
      <c r="J846" s="711">
        <v>30</v>
      </c>
      <c r="K846" s="711">
        <v>10950</v>
      </c>
      <c r="L846" s="711">
        <v>1.5124309392265194</v>
      </c>
      <c r="M846" s="711">
        <v>365</v>
      </c>
      <c r="N846" s="711">
        <v>15</v>
      </c>
      <c r="O846" s="711">
        <v>5475</v>
      </c>
      <c r="P846" s="701">
        <v>0.75621546961325969</v>
      </c>
      <c r="Q846" s="712">
        <v>365</v>
      </c>
    </row>
    <row r="847" spans="1:17" ht="14.4" customHeight="1" x14ac:dyDescent="0.3">
      <c r="A847" s="695" t="s">
        <v>4577</v>
      </c>
      <c r="B847" s="696" t="s">
        <v>3864</v>
      </c>
      <c r="C847" s="696" t="s">
        <v>3896</v>
      </c>
      <c r="D847" s="696" t="s">
        <v>3964</v>
      </c>
      <c r="E847" s="696" t="s">
        <v>3965</v>
      </c>
      <c r="F847" s="711"/>
      <c r="G847" s="711"/>
      <c r="H847" s="711"/>
      <c r="I847" s="711"/>
      <c r="J847" s="711">
        <v>1</v>
      </c>
      <c r="K847" s="711">
        <v>269</v>
      </c>
      <c r="L847" s="711"/>
      <c r="M847" s="711">
        <v>269</v>
      </c>
      <c r="N847" s="711"/>
      <c r="O847" s="711"/>
      <c r="P847" s="701"/>
      <c r="Q847" s="712"/>
    </row>
    <row r="848" spans="1:17" ht="14.4" customHeight="1" x14ac:dyDescent="0.3">
      <c r="A848" s="695" t="s">
        <v>4577</v>
      </c>
      <c r="B848" s="696" t="s">
        <v>3864</v>
      </c>
      <c r="C848" s="696" t="s">
        <v>3896</v>
      </c>
      <c r="D848" s="696" t="s">
        <v>4037</v>
      </c>
      <c r="E848" s="696" t="s">
        <v>4038</v>
      </c>
      <c r="F848" s="711"/>
      <c r="G848" s="711"/>
      <c r="H848" s="711"/>
      <c r="I848" s="711"/>
      <c r="J848" s="711">
        <v>1</v>
      </c>
      <c r="K848" s="711">
        <v>100</v>
      </c>
      <c r="L848" s="711"/>
      <c r="M848" s="711">
        <v>100</v>
      </c>
      <c r="N848" s="711"/>
      <c r="O848" s="711"/>
      <c r="P848" s="701"/>
      <c r="Q848" s="712"/>
    </row>
    <row r="849" spans="1:17" ht="14.4" customHeight="1" x14ac:dyDescent="0.3">
      <c r="A849" s="695" t="s">
        <v>4577</v>
      </c>
      <c r="B849" s="696" t="s">
        <v>3864</v>
      </c>
      <c r="C849" s="696" t="s">
        <v>3896</v>
      </c>
      <c r="D849" s="696" t="s">
        <v>4029</v>
      </c>
      <c r="E849" s="696" t="s">
        <v>4015</v>
      </c>
      <c r="F849" s="711"/>
      <c r="G849" s="711"/>
      <c r="H849" s="711"/>
      <c r="I849" s="711"/>
      <c r="J849" s="711"/>
      <c r="K849" s="711"/>
      <c r="L849" s="711"/>
      <c r="M849" s="711"/>
      <c r="N849" s="711">
        <v>6</v>
      </c>
      <c r="O849" s="711">
        <v>5160</v>
      </c>
      <c r="P849" s="701"/>
      <c r="Q849" s="712">
        <v>860</v>
      </c>
    </row>
    <row r="850" spans="1:17" ht="14.4" customHeight="1" x14ac:dyDescent="0.3">
      <c r="A850" s="695" t="s">
        <v>4577</v>
      </c>
      <c r="B850" s="696" t="s">
        <v>3864</v>
      </c>
      <c r="C850" s="696" t="s">
        <v>3896</v>
      </c>
      <c r="D850" s="696" t="s">
        <v>3974</v>
      </c>
      <c r="E850" s="696" t="s">
        <v>3914</v>
      </c>
      <c r="F850" s="711">
        <v>1</v>
      </c>
      <c r="G850" s="711">
        <v>386</v>
      </c>
      <c r="H850" s="711">
        <v>1</v>
      </c>
      <c r="I850" s="711">
        <v>386</v>
      </c>
      <c r="J850" s="711"/>
      <c r="K850" s="711"/>
      <c r="L850" s="711"/>
      <c r="M850" s="711"/>
      <c r="N850" s="711"/>
      <c r="O850" s="711"/>
      <c r="P850" s="701"/>
      <c r="Q850" s="712"/>
    </row>
    <row r="851" spans="1:17" ht="14.4" customHeight="1" x14ac:dyDescent="0.3">
      <c r="A851" s="695" t="s">
        <v>4577</v>
      </c>
      <c r="B851" s="696" t="s">
        <v>3864</v>
      </c>
      <c r="C851" s="696" t="s">
        <v>3896</v>
      </c>
      <c r="D851" s="696" t="s">
        <v>4027</v>
      </c>
      <c r="E851" s="696" t="s">
        <v>4023</v>
      </c>
      <c r="F851" s="711"/>
      <c r="G851" s="711"/>
      <c r="H851" s="711"/>
      <c r="I851" s="711"/>
      <c r="J851" s="711"/>
      <c r="K851" s="711"/>
      <c r="L851" s="711"/>
      <c r="M851" s="711"/>
      <c r="N851" s="711">
        <v>2</v>
      </c>
      <c r="O851" s="711">
        <v>1216</v>
      </c>
      <c r="P851" s="701"/>
      <c r="Q851" s="712">
        <v>608</v>
      </c>
    </row>
    <row r="852" spans="1:17" ht="14.4" customHeight="1" x14ac:dyDescent="0.3">
      <c r="A852" s="695" t="s">
        <v>4578</v>
      </c>
      <c r="B852" s="696" t="s">
        <v>3864</v>
      </c>
      <c r="C852" s="696" t="s">
        <v>3885</v>
      </c>
      <c r="D852" s="696" t="s">
        <v>4010</v>
      </c>
      <c r="E852" s="696" t="s">
        <v>4011</v>
      </c>
      <c r="F852" s="711"/>
      <c r="G852" s="711"/>
      <c r="H852" s="711"/>
      <c r="I852" s="711"/>
      <c r="J852" s="711">
        <v>1</v>
      </c>
      <c r="K852" s="711">
        <v>904.75</v>
      </c>
      <c r="L852" s="711"/>
      <c r="M852" s="711">
        <v>904.75</v>
      </c>
      <c r="N852" s="711">
        <v>6</v>
      </c>
      <c r="O852" s="711">
        <v>5428.5</v>
      </c>
      <c r="P852" s="701"/>
      <c r="Q852" s="712">
        <v>904.75</v>
      </c>
    </row>
    <row r="853" spans="1:17" ht="14.4" customHeight="1" x14ac:dyDescent="0.3">
      <c r="A853" s="695" t="s">
        <v>4578</v>
      </c>
      <c r="B853" s="696" t="s">
        <v>3864</v>
      </c>
      <c r="C853" s="696" t="s">
        <v>3885</v>
      </c>
      <c r="D853" s="696" t="s">
        <v>3888</v>
      </c>
      <c r="E853" s="696" t="s">
        <v>3889</v>
      </c>
      <c r="F853" s="711"/>
      <c r="G853" s="711"/>
      <c r="H853" s="711"/>
      <c r="I853" s="711"/>
      <c r="J853" s="711"/>
      <c r="K853" s="711"/>
      <c r="L853" s="711"/>
      <c r="M853" s="711"/>
      <c r="N853" s="711">
        <v>1</v>
      </c>
      <c r="O853" s="711">
        <v>242.64</v>
      </c>
      <c r="P853" s="701"/>
      <c r="Q853" s="712">
        <v>242.64</v>
      </c>
    </row>
    <row r="854" spans="1:17" ht="14.4" customHeight="1" x14ac:dyDescent="0.3">
      <c r="A854" s="695" t="s">
        <v>4578</v>
      </c>
      <c r="B854" s="696" t="s">
        <v>3864</v>
      </c>
      <c r="C854" s="696" t="s">
        <v>3896</v>
      </c>
      <c r="D854" s="696" t="s">
        <v>3901</v>
      </c>
      <c r="E854" s="696" t="s">
        <v>3902</v>
      </c>
      <c r="F854" s="711">
        <v>1</v>
      </c>
      <c r="G854" s="711">
        <v>34</v>
      </c>
      <c r="H854" s="711">
        <v>1</v>
      </c>
      <c r="I854" s="711">
        <v>34</v>
      </c>
      <c r="J854" s="711"/>
      <c r="K854" s="711"/>
      <c r="L854" s="711"/>
      <c r="M854" s="711"/>
      <c r="N854" s="711"/>
      <c r="O854" s="711"/>
      <c r="P854" s="701"/>
      <c r="Q854" s="712"/>
    </row>
    <row r="855" spans="1:17" ht="14.4" customHeight="1" x14ac:dyDescent="0.3">
      <c r="A855" s="695" t="s">
        <v>4578</v>
      </c>
      <c r="B855" s="696" t="s">
        <v>3864</v>
      </c>
      <c r="C855" s="696" t="s">
        <v>3896</v>
      </c>
      <c r="D855" s="696" t="s">
        <v>3908</v>
      </c>
      <c r="E855" s="696" t="s">
        <v>3860</v>
      </c>
      <c r="F855" s="711">
        <v>3</v>
      </c>
      <c r="G855" s="711">
        <v>234</v>
      </c>
      <c r="H855" s="711">
        <v>1</v>
      </c>
      <c r="I855" s="711">
        <v>78</v>
      </c>
      <c r="J855" s="711"/>
      <c r="K855" s="711"/>
      <c r="L855" s="711"/>
      <c r="M855" s="711"/>
      <c r="N855" s="711"/>
      <c r="O855" s="711"/>
      <c r="P855" s="701"/>
      <c r="Q855" s="712"/>
    </row>
    <row r="856" spans="1:17" ht="14.4" customHeight="1" x14ac:dyDescent="0.3">
      <c r="A856" s="695" t="s">
        <v>4578</v>
      </c>
      <c r="B856" s="696" t="s">
        <v>3864</v>
      </c>
      <c r="C856" s="696" t="s">
        <v>3896</v>
      </c>
      <c r="D856" s="696" t="s">
        <v>3909</v>
      </c>
      <c r="E856" s="696" t="s">
        <v>3910</v>
      </c>
      <c r="F856" s="711">
        <v>34</v>
      </c>
      <c r="G856" s="711">
        <v>7854</v>
      </c>
      <c r="H856" s="711">
        <v>1</v>
      </c>
      <c r="I856" s="711">
        <v>231</v>
      </c>
      <c r="J856" s="711">
        <v>50</v>
      </c>
      <c r="K856" s="711">
        <v>11600</v>
      </c>
      <c r="L856" s="711">
        <v>1.4769544181308887</v>
      </c>
      <c r="M856" s="711">
        <v>232</v>
      </c>
      <c r="N856" s="711">
        <v>95</v>
      </c>
      <c r="O856" s="711">
        <v>22090</v>
      </c>
      <c r="P856" s="701">
        <v>2.8125795772854598</v>
      </c>
      <c r="Q856" s="712">
        <v>232.52631578947367</v>
      </c>
    </row>
    <row r="857" spans="1:17" ht="14.4" customHeight="1" x14ac:dyDescent="0.3">
      <c r="A857" s="695" t="s">
        <v>4578</v>
      </c>
      <c r="B857" s="696" t="s">
        <v>3864</v>
      </c>
      <c r="C857" s="696" t="s">
        <v>3896</v>
      </c>
      <c r="D857" s="696" t="s">
        <v>3911</v>
      </c>
      <c r="E857" s="696" t="s">
        <v>3912</v>
      </c>
      <c r="F857" s="711">
        <v>8</v>
      </c>
      <c r="G857" s="711">
        <v>928</v>
      </c>
      <c r="H857" s="711">
        <v>1</v>
      </c>
      <c r="I857" s="711">
        <v>116</v>
      </c>
      <c r="J857" s="711">
        <v>15</v>
      </c>
      <c r="K857" s="711">
        <v>1740</v>
      </c>
      <c r="L857" s="711">
        <v>1.875</v>
      </c>
      <c r="M857" s="711">
        <v>116</v>
      </c>
      <c r="N857" s="711">
        <v>14</v>
      </c>
      <c r="O857" s="711">
        <v>1636</v>
      </c>
      <c r="P857" s="701">
        <v>1.7629310344827587</v>
      </c>
      <c r="Q857" s="712">
        <v>116.85714285714286</v>
      </c>
    </row>
    <row r="858" spans="1:17" ht="14.4" customHeight="1" x14ac:dyDescent="0.3">
      <c r="A858" s="695" t="s">
        <v>4578</v>
      </c>
      <c r="B858" s="696" t="s">
        <v>3864</v>
      </c>
      <c r="C858" s="696" t="s">
        <v>3896</v>
      </c>
      <c r="D858" s="696" t="s">
        <v>3913</v>
      </c>
      <c r="E858" s="696" t="s">
        <v>3914</v>
      </c>
      <c r="F858" s="711">
        <v>2</v>
      </c>
      <c r="G858" s="711">
        <v>638</v>
      </c>
      <c r="H858" s="711">
        <v>1</v>
      </c>
      <c r="I858" s="711">
        <v>319</v>
      </c>
      <c r="J858" s="711">
        <v>2</v>
      </c>
      <c r="K858" s="711">
        <v>640</v>
      </c>
      <c r="L858" s="711">
        <v>1.0031347962382444</v>
      </c>
      <c r="M858" s="711">
        <v>320</v>
      </c>
      <c r="N858" s="711"/>
      <c r="O858" s="711"/>
      <c r="P858" s="701"/>
      <c r="Q858" s="712"/>
    </row>
    <row r="859" spans="1:17" ht="14.4" customHeight="1" x14ac:dyDescent="0.3">
      <c r="A859" s="695" t="s">
        <v>4578</v>
      </c>
      <c r="B859" s="696" t="s">
        <v>3864</v>
      </c>
      <c r="C859" s="696" t="s">
        <v>3896</v>
      </c>
      <c r="D859" s="696" t="s">
        <v>3915</v>
      </c>
      <c r="E859" s="696" t="s">
        <v>3916</v>
      </c>
      <c r="F859" s="711">
        <v>7</v>
      </c>
      <c r="G859" s="711">
        <v>3381</v>
      </c>
      <c r="H859" s="711">
        <v>1</v>
      </c>
      <c r="I859" s="711">
        <v>483</v>
      </c>
      <c r="J859" s="711">
        <v>8</v>
      </c>
      <c r="K859" s="711">
        <v>3872</v>
      </c>
      <c r="L859" s="711">
        <v>1.1452233067139899</v>
      </c>
      <c r="M859" s="711">
        <v>484</v>
      </c>
      <c r="N859" s="711"/>
      <c r="O859" s="711"/>
      <c r="P859" s="701"/>
      <c r="Q859" s="712"/>
    </row>
    <row r="860" spans="1:17" ht="14.4" customHeight="1" x14ac:dyDescent="0.3">
      <c r="A860" s="695" t="s">
        <v>4578</v>
      </c>
      <c r="B860" s="696" t="s">
        <v>3864</v>
      </c>
      <c r="C860" s="696" t="s">
        <v>3896</v>
      </c>
      <c r="D860" s="696" t="s">
        <v>3917</v>
      </c>
      <c r="E860" s="696" t="s">
        <v>3918</v>
      </c>
      <c r="F860" s="711"/>
      <c r="G860" s="711"/>
      <c r="H860" s="711"/>
      <c r="I860" s="711"/>
      <c r="J860" s="711">
        <v>7</v>
      </c>
      <c r="K860" s="711">
        <v>4739</v>
      </c>
      <c r="L860" s="711"/>
      <c r="M860" s="711">
        <v>677</v>
      </c>
      <c r="N860" s="711"/>
      <c r="O860" s="711"/>
      <c r="P860" s="701"/>
      <c r="Q860" s="712"/>
    </row>
    <row r="861" spans="1:17" ht="14.4" customHeight="1" x14ac:dyDescent="0.3">
      <c r="A861" s="695" t="s">
        <v>4578</v>
      </c>
      <c r="B861" s="696" t="s">
        <v>3864</v>
      </c>
      <c r="C861" s="696" t="s">
        <v>3896</v>
      </c>
      <c r="D861" s="696" t="s">
        <v>3921</v>
      </c>
      <c r="E861" s="696" t="s">
        <v>3916</v>
      </c>
      <c r="F861" s="711">
        <v>3</v>
      </c>
      <c r="G861" s="711">
        <v>1650</v>
      </c>
      <c r="H861" s="711">
        <v>1</v>
      </c>
      <c r="I861" s="711">
        <v>550</v>
      </c>
      <c r="J861" s="711">
        <v>6</v>
      </c>
      <c r="K861" s="711">
        <v>3318</v>
      </c>
      <c r="L861" s="711">
        <v>2.0109090909090908</v>
      </c>
      <c r="M861" s="711">
        <v>553</v>
      </c>
      <c r="N861" s="711">
        <v>17</v>
      </c>
      <c r="O861" s="711">
        <v>9433</v>
      </c>
      <c r="P861" s="701">
        <v>5.7169696969696968</v>
      </c>
      <c r="Q861" s="712">
        <v>554.88235294117646</v>
      </c>
    </row>
    <row r="862" spans="1:17" ht="14.4" customHeight="1" x14ac:dyDescent="0.3">
      <c r="A862" s="695" t="s">
        <v>4578</v>
      </c>
      <c r="B862" s="696" t="s">
        <v>3864</v>
      </c>
      <c r="C862" s="696" t="s">
        <v>3896</v>
      </c>
      <c r="D862" s="696" t="s">
        <v>3922</v>
      </c>
      <c r="E862" s="696" t="s">
        <v>3918</v>
      </c>
      <c r="F862" s="711"/>
      <c r="G862" s="711"/>
      <c r="H862" s="711"/>
      <c r="I862" s="711"/>
      <c r="J862" s="711">
        <v>2</v>
      </c>
      <c r="K862" s="711">
        <v>1492</v>
      </c>
      <c r="L862" s="711"/>
      <c r="M862" s="711">
        <v>746</v>
      </c>
      <c r="N862" s="711"/>
      <c r="O862" s="711"/>
      <c r="P862" s="701"/>
      <c r="Q862" s="712"/>
    </row>
    <row r="863" spans="1:17" ht="14.4" customHeight="1" x14ac:dyDescent="0.3">
      <c r="A863" s="695" t="s">
        <v>4578</v>
      </c>
      <c r="B863" s="696" t="s">
        <v>3864</v>
      </c>
      <c r="C863" s="696" t="s">
        <v>3896</v>
      </c>
      <c r="D863" s="696" t="s">
        <v>4014</v>
      </c>
      <c r="E863" s="696" t="s">
        <v>4015</v>
      </c>
      <c r="F863" s="711">
        <v>35</v>
      </c>
      <c r="G863" s="711">
        <v>28000</v>
      </c>
      <c r="H863" s="711">
        <v>1</v>
      </c>
      <c r="I863" s="711">
        <v>800</v>
      </c>
      <c r="J863" s="711">
        <v>60</v>
      </c>
      <c r="K863" s="711">
        <v>48180</v>
      </c>
      <c r="L863" s="711">
        <v>1.7207142857142856</v>
      </c>
      <c r="M863" s="711">
        <v>803</v>
      </c>
      <c r="N863" s="711">
        <v>63</v>
      </c>
      <c r="O863" s="711">
        <v>50645</v>
      </c>
      <c r="P863" s="701">
        <v>1.8087500000000001</v>
      </c>
      <c r="Q863" s="712">
        <v>803.88888888888891</v>
      </c>
    </row>
    <row r="864" spans="1:17" ht="14.4" customHeight="1" x14ac:dyDescent="0.3">
      <c r="A864" s="695" t="s">
        <v>4578</v>
      </c>
      <c r="B864" s="696" t="s">
        <v>3864</v>
      </c>
      <c r="C864" s="696" t="s">
        <v>3896</v>
      </c>
      <c r="D864" s="696" t="s">
        <v>3923</v>
      </c>
      <c r="E864" s="696" t="s">
        <v>3924</v>
      </c>
      <c r="F864" s="711"/>
      <c r="G864" s="711"/>
      <c r="H864" s="711"/>
      <c r="I864" s="711"/>
      <c r="J864" s="711"/>
      <c r="K864" s="711"/>
      <c r="L864" s="711"/>
      <c r="M864" s="711"/>
      <c r="N864" s="711">
        <v>2</v>
      </c>
      <c r="O864" s="711">
        <v>885</v>
      </c>
      <c r="P864" s="701"/>
      <c r="Q864" s="712">
        <v>442.5</v>
      </c>
    </row>
    <row r="865" spans="1:17" ht="14.4" customHeight="1" x14ac:dyDescent="0.3">
      <c r="A865" s="695" t="s">
        <v>4578</v>
      </c>
      <c r="B865" s="696" t="s">
        <v>3864</v>
      </c>
      <c r="C865" s="696" t="s">
        <v>3896</v>
      </c>
      <c r="D865" s="696" t="s">
        <v>3925</v>
      </c>
      <c r="E865" s="696" t="s">
        <v>3926</v>
      </c>
      <c r="F865" s="711"/>
      <c r="G865" s="711"/>
      <c r="H865" s="711"/>
      <c r="I865" s="711"/>
      <c r="J865" s="711"/>
      <c r="K865" s="711"/>
      <c r="L865" s="711"/>
      <c r="M865" s="711"/>
      <c r="N865" s="711">
        <v>2</v>
      </c>
      <c r="O865" s="711">
        <v>862</v>
      </c>
      <c r="P865" s="701"/>
      <c r="Q865" s="712">
        <v>431</v>
      </c>
    </row>
    <row r="866" spans="1:17" ht="14.4" customHeight="1" x14ac:dyDescent="0.3">
      <c r="A866" s="695" t="s">
        <v>4578</v>
      </c>
      <c r="B866" s="696" t="s">
        <v>3864</v>
      </c>
      <c r="C866" s="696" t="s">
        <v>3896</v>
      </c>
      <c r="D866" s="696" t="s">
        <v>4035</v>
      </c>
      <c r="E866" s="696" t="s">
        <v>3963</v>
      </c>
      <c r="F866" s="711"/>
      <c r="G866" s="711"/>
      <c r="H866" s="711"/>
      <c r="I866" s="711"/>
      <c r="J866" s="711"/>
      <c r="K866" s="711"/>
      <c r="L866" s="711"/>
      <c r="M866" s="711"/>
      <c r="N866" s="711">
        <v>1</v>
      </c>
      <c r="O866" s="711">
        <v>712</v>
      </c>
      <c r="P866" s="701"/>
      <c r="Q866" s="712">
        <v>712</v>
      </c>
    </row>
    <row r="867" spans="1:17" ht="14.4" customHeight="1" x14ac:dyDescent="0.3">
      <c r="A867" s="695" t="s">
        <v>4578</v>
      </c>
      <c r="B867" s="696" t="s">
        <v>3864</v>
      </c>
      <c r="C867" s="696" t="s">
        <v>3896</v>
      </c>
      <c r="D867" s="696" t="s">
        <v>3927</v>
      </c>
      <c r="E867" s="696" t="s">
        <v>3928</v>
      </c>
      <c r="F867" s="711">
        <v>14</v>
      </c>
      <c r="G867" s="711">
        <v>2884</v>
      </c>
      <c r="H867" s="711">
        <v>1</v>
      </c>
      <c r="I867" s="711">
        <v>206</v>
      </c>
      <c r="J867" s="711">
        <v>12</v>
      </c>
      <c r="K867" s="711">
        <v>2484</v>
      </c>
      <c r="L867" s="711">
        <v>0.86130374479889038</v>
      </c>
      <c r="M867" s="711">
        <v>207</v>
      </c>
      <c r="N867" s="711">
        <v>12</v>
      </c>
      <c r="O867" s="711">
        <v>2490</v>
      </c>
      <c r="P867" s="701">
        <v>0.86338418862690702</v>
      </c>
      <c r="Q867" s="712">
        <v>207.5</v>
      </c>
    </row>
    <row r="868" spans="1:17" ht="14.4" customHeight="1" x14ac:dyDescent="0.3">
      <c r="A868" s="695" t="s">
        <v>4578</v>
      </c>
      <c r="B868" s="696" t="s">
        <v>3864</v>
      </c>
      <c r="C868" s="696" t="s">
        <v>3896</v>
      </c>
      <c r="D868" s="696" t="s">
        <v>3931</v>
      </c>
      <c r="E868" s="696" t="s">
        <v>3932</v>
      </c>
      <c r="F868" s="711"/>
      <c r="G868" s="711"/>
      <c r="H868" s="711"/>
      <c r="I868" s="711"/>
      <c r="J868" s="711">
        <v>6</v>
      </c>
      <c r="K868" s="711">
        <v>1962</v>
      </c>
      <c r="L868" s="711"/>
      <c r="M868" s="711">
        <v>327</v>
      </c>
      <c r="N868" s="711">
        <v>3</v>
      </c>
      <c r="O868" s="711">
        <v>981</v>
      </c>
      <c r="P868" s="701"/>
      <c r="Q868" s="712">
        <v>327</v>
      </c>
    </row>
    <row r="869" spans="1:17" ht="14.4" customHeight="1" x14ac:dyDescent="0.3">
      <c r="A869" s="695" t="s">
        <v>4578</v>
      </c>
      <c r="B869" s="696" t="s">
        <v>3864</v>
      </c>
      <c r="C869" s="696" t="s">
        <v>3896</v>
      </c>
      <c r="D869" s="696" t="s">
        <v>3935</v>
      </c>
      <c r="E869" s="696" t="s">
        <v>3936</v>
      </c>
      <c r="F869" s="711">
        <v>75</v>
      </c>
      <c r="G869" s="711">
        <v>6075</v>
      </c>
      <c r="H869" s="711">
        <v>1</v>
      </c>
      <c r="I869" s="711">
        <v>81</v>
      </c>
      <c r="J869" s="711">
        <v>97</v>
      </c>
      <c r="K869" s="711">
        <v>7954</v>
      </c>
      <c r="L869" s="711">
        <v>1.3093004115226337</v>
      </c>
      <c r="M869" s="711">
        <v>82</v>
      </c>
      <c r="N869" s="711">
        <v>122</v>
      </c>
      <c r="O869" s="711">
        <v>10078</v>
      </c>
      <c r="P869" s="701">
        <v>1.6589300411522634</v>
      </c>
      <c r="Q869" s="712">
        <v>82.606557377049185</v>
      </c>
    </row>
    <row r="870" spans="1:17" ht="14.4" customHeight="1" x14ac:dyDescent="0.3">
      <c r="A870" s="695" t="s">
        <v>4578</v>
      </c>
      <c r="B870" s="696" t="s">
        <v>3864</v>
      </c>
      <c r="C870" s="696" t="s">
        <v>3896</v>
      </c>
      <c r="D870" s="696" t="s">
        <v>3939</v>
      </c>
      <c r="E870" s="696" t="s">
        <v>3940</v>
      </c>
      <c r="F870" s="711"/>
      <c r="G870" s="711"/>
      <c r="H870" s="711"/>
      <c r="I870" s="711"/>
      <c r="J870" s="711">
        <v>2</v>
      </c>
      <c r="K870" s="711">
        <v>1406</v>
      </c>
      <c r="L870" s="711"/>
      <c r="M870" s="711">
        <v>703</v>
      </c>
      <c r="N870" s="711"/>
      <c r="O870" s="711"/>
      <c r="P870" s="701"/>
      <c r="Q870" s="712"/>
    </row>
    <row r="871" spans="1:17" ht="14.4" customHeight="1" x14ac:dyDescent="0.3">
      <c r="A871" s="695" t="s">
        <v>4578</v>
      </c>
      <c r="B871" s="696" t="s">
        <v>3864</v>
      </c>
      <c r="C871" s="696" t="s">
        <v>3896</v>
      </c>
      <c r="D871" s="696" t="s">
        <v>4016</v>
      </c>
      <c r="E871" s="696" t="s">
        <v>4015</v>
      </c>
      <c r="F871" s="711">
        <v>33</v>
      </c>
      <c r="G871" s="711">
        <v>30558</v>
      </c>
      <c r="H871" s="711">
        <v>1</v>
      </c>
      <c r="I871" s="711">
        <v>926</v>
      </c>
      <c r="J871" s="711">
        <v>26</v>
      </c>
      <c r="K871" s="711">
        <v>24154</v>
      </c>
      <c r="L871" s="711">
        <v>0.79043131094966945</v>
      </c>
      <c r="M871" s="711">
        <v>929</v>
      </c>
      <c r="N871" s="711">
        <v>27</v>
      </c>
      <c r="O871" s="711">
        <v>25103</v>
      </c>
      <c r="P871" s="701">
        <v>0.82148700831206234</v>
      </c>
      <c r="Q871" s="712">
        <v>929.74074074074076</v>
      </c>
    </row>
    <row r="872" spans="1:17" ht="14.4" customHeight="1" x14ac:dyDescent="0.3">
      <c r="A872" s="695" t="s">
        <v>4578</v>
      </c>
      <c r="B872" s="696" t="s">
        <v>3864</v>
      </c>
      <c r="C872" s="696" t="s">
        <v>3896</v>
      </c>
      <c r="D872" s="696" t="s">
        <v>3943</v>
      </c>
      <c r="E872" s="696" t="s">
        <v>3944</v>
      </c>
      <c r="F872" s="711"/>
      <c r="G872" s="711"/>
      <c r="H872" s="711"/>
      <c r="I872" s="711"/>
      <c r="J872" s="711">
        <v>3</v>
      </c>
      <c r="K872" s="711">
        <v>0</v>
      </c>
      <c r="L872" s="711"/>
      <c r="M872" s="711">
        <v>0</v>
      </c>
      <c r="N872" s="711"/>
      <c r="O872" s="711"/>
      <c r="P872" s="701"/>
      <c r="Q872" s="712"/>
    </row>
    <row r="873" spans="1:17" ht="14.4" customHeight="1" x14ac:dyDescent="0.3">
      <c r="A873" s="695" t="s">
        <v>4578</v>
      </c>
      <c r="B873" s="696" t="s">
        <v>3864</v>
      </c>
      <c r="C873" s="696" t="s">
        <v>3896</v>
      </c>
      <c r="D873" s="696" t="s">
        <v>3945</v>
      </c>
      <c r="E873" s="696" t="s">
        <v>3946</v>
      </c>
      <c r="F873" s="711">
        <v>14</v>
      </c>
      <c r="G873" s="711">
        <v>1554</v>
      </c>
      <c r="H873" s="711">
        <v>1</v>
      </c>
      <c r="I873" s="711">
        <v>111</v>
      </c>
      <c r="J873" s="711">
        <v>11</v>
      </c>
      <c r="K873" s="711">
        <v>1232</v>
      </c>
      <c r="L873" s="711">
        <v>0.7927927927927928</v>
      </c>
      <c r="M873" s="711">
        <v>112</v>
      </c>
      <c r="N873" s="711">
        <v>40</v>
      </c>
      <c r="O873" s="711">
        <v>4488</v>
      </c>
      <c r="P873" s="701">
        <v>2.888030888030888</v>
      </c>
      <c r="Q873" s="712">
        <v>112.2</v>
      </c>
    </row>
    <row r="874" spans="1:17" ht="14.4" customHeight="1" x14ac:dyDescent="0.3">
      <c r="A874" s="695" t="s">
        <v>4578</v>
      </c>
      <c r="B874" s="696" t="s">
        <v>3864</v>
      </c>
      <c r="C874" s="696" t="s">
        <v>3896</v>
      </c>
      <c r="D874" s="696" t="s">
        <v>4017</v>
      </c>
      <c r="E874" s="696" t="s">
        <v>4015</v>
      </c>
      <c r="F874" s="711">
        <v>4</v>
      </c>
      <c r="G874" s="711">
        <v>2932</v>
      </c>
      <c r="H874" s="711">
        <v>1</v>
      </c>
      <c r="I874" s="711">
        <v>733</v>
      </c>
      <c r="J874" s="711">
        <v>9</v>
      </c>
      <c r="K874" s="711">
        <v>6606</v>
      </c>
      <c r="L874" s="711">
        <v>2.2530695770804909</v>
      </c>
      <c r="M874" s="711">
        <v>734</v>
      </c>
      <c r="N874" s="711">
        <v>17</v>
      </c>
      <c r="O874" s="711">
        <v>12496</v>
      </c>
      <c r="P874" s="701">
        <v>4.2619372442019099</v>
      </c>
      <c r="Q874" s="712">
        <v>735.05882352941171</v>
      </c>
    </row>
    <row r="875" spans="1:17" ht="14.4" customHeight="1" x14ac:dyDescent="0.3">
      <c r="A875" s="695" t="s">
        <v>4578</v>
      </c>
      <c r="B875" s="696" t="s">
        <v>3864</v>
      </c>
      <c r="C875" s="696" t="s">
        <v>3896</v>
      </c>
      <c r="D875" s="696" t="s">
        <v>4018</v>
      </c>
      <c r="E875" s="696" t="s">
        <v>4019</v>
      </c>
      <c r="F875" s="711">
        <v>22</v>
      </c>
      <c r="G875" s="711">
        <v>11506</v>
      </c>
      <c r="H875" s="711">
        <v>1</v>
      </c>
      <c r="I875" s="711">
        <v>523</v>
      </c>
      <c r="J875" s="711">
        <v>39</v>
      </c>
      <c r="K875" s="711">
        <v>20436</v>
      </c>
      <c r="L875" s="711">
        <v>1.7761168086215888</v>
      </c>
      <c r="M875" s="711">
        <v>524</v>
      </c>
      <c r="N875" s="711">
        <v>37</v>
      </c>
      <c r="O875" s="711">
        <v>19404</v>
      </c>
      <c r="P875" s="701">
        <v>1.6864244741873804</v>
      </c>
      <c r="Q875" s="712">
        <v>524.43243243243239</v>
      </c>
    </row>
    <row r="876" spans="1:17" ht="14.4" customHeight="1" x14ac:dyDescent="0.3">
      <c r="A876" s="695" t="s">
        <v>4578</v>
      </c>
      <c r="B876" s="696" t="s">
        <v>3864</v>
      </c>
      <c r="C876" s="696" t="s">
        <v>3896</v>
      </c>
      <c r="D876" s="696" t="s">
        <v>3953</v>
      </c>
      <c r="E876" s="696" t="s">
        <v>3954</v>
      </c>
      <c r="F876" s="711">
        <v>4</v>
      </c>
      <c r="G876" s="711">
        <v>1180</v>
      </c>
      <c r="H876" s="711">
        <v>1</v>
      </c>
      <c r="I876" s="711">
        <v>295</v>
      </c>
      <c r="J876" s="711">
        <v>15</v>
      </c>
      <c r="K876" s="711">
        <v>4440</v>
      </c>
      <c r="L876" s="711">
        <v>3.7627118644067798</v>
      </c>
      <c r="M876" s="711">
        <v>296</v>
      </c>
      <c r="N876" s="711">
        <v>2</v>
      </c>
      <c r="O876" s="711">
        <v>592</v>
      </c>
      <c r="P876" s="701">
        <v>0.50169491525423726</v>
      </c>
      <c r="Q876" s="712">
        <v>296</v>
      </c>
    </row>
    <row r="877" spans="1:17" ht="14.4" customHeight="1" x14ac:dyDescent="0.3">
      <c r="A877" s="695" t="s">
        <v>4578</v>
      </c>
      <c r="B877" s="696" t="s">
        <v>3864</v>
      </c>
      <c r="C877" s="696" t="s">
        <v>3896</v>
      </c>
      <c r="D877" s="696" t="s">
        <v>4020</v>
      </c>
      <c r="E877" s="696" t="s">
        <v>3928</v>
      </c>
      <c r="F877" s="711">
        <v>1</v>
      </c>
      <c r="G877" s="711">
        <v>172</v>
      </c>
      <c r="H877" s="711">
        <v>1</v>
      </c>
      <c r="I877" s="711">
        <v>172</v>
      </c>
      <c r="J877" s="711">
        <v>3</v>
      </c>
      <c r="K877" s="711">
        <v>516</v>
      </c>
      <c r="L877" s="711">
        <v>3</v>
      </c>
      <c r="M877" s="711">
        <v>172</v>
      </c>
      <c r="N877" s="711">
        <v>5</v>
      </c>
      <c r="O877" s="711">
        <v>864</v>
      </c>
      <c r="P877" s="701">
        <v>5.0232558139534884</v>
      </c>
      <c r="Q877" s="712">
        <v>172.8</v>
      </c>
    </row>
    <row r="878" spans="1:17" ht="14.4" customHeight="1" x14ac:dyDescent="0.3">
      <c r="A878" s="695" t="s">
        <v>4578</v>
      </c>
      <c r="B878" s="696" t="s">
        <v>3864</v>
      </c>
      <c r="C878" s="696" t="s">
        <v>3896</v>
      </c>
      <c r="D878" s="696" t="s">
        <v>3957</v>
      </c>
      <c r="E878" s="696" t="s">
        <v>3954</v>
      </c>
      <c r="F878" s="711">
        <v>13</v>
      </c>
      <c r="G878" s="711">
        <v>4706</v>
      </c>
      <c r="H878" s="711">
        <v>1</v>
      </c>
      <c r="I878" s="711">
        <v>362</v>
      </c>
      <c r="J878" s="711">
        <v>7</v>
      </c>
      <c r="K878" s="711">
        <v>2555</v>
      </c>
      <c r="L878" s="711">
        <v>0.54292392690182745</v>
      </c>
      <c r="M878" s="711">
        <v>365</v>
      </c>
      <c r="N878" s="711">
        <v>14</v>
      </c>
      <c r="O878" s="711">
        <v>5126</v>
      </c>
      <c r="P878" s="701">
        <v>1.0892477688057798</v>
      </c>
      <c r="Q878" s="712">
        <v>366.14285714285717</v>
      </c>
    </row>
    <row r="879" spans="1:17" ht="14.4" customHeight="1" x14ac:dyDescent="0.3">
      <c r="A879" s="695" t="s">
        <v>4578</v>
      </c>
      <c r="B879" s="696" t="s">
        <v>3864</v>
      </c>
      <c r="C879" s="696" t="s">
        <v>3896</v>
      </c>
      <c r="D879" s="696" t="s">
        <v>3962</v>
      </c>
      <c r="E879" s="696" t="s">
        <v>3963</v>
      </c>
      <c r="F879" s="711"/>
      <c r="G879" s="711"/>
      <c r="H879" s="711"/>
      <c r="I879" s="711"/>
      <c r="J879" s="711">
        <v>2</v>
      </c>
      <c r="K879" s="711">
        <v>1202</v>
      </c>
      <c r="L879" s="711"/>
      <c r="M879" s="711">
        <v>601</v>
      </c>
      <c r="N879" s="711"/>
      <c r="O879" s="711"/>
      <c r="P879" s="701"/>
      <c r="Q879" s="712"/>
    </row>
    <row r="880" spans="1:17" ht="14.4" customHeight="1" x14ac:dyDescent="0.3">
      <c r="A880" s="695" t="s">
        <v>4578</v>
      </c>
      <c r="B880" s="696" t="s">
        <v>3864</v>
      </c>
      <c r="C880" s="696" t="s">
        <v>3896</v>
      </c>
      <c r="D880" s="696" t="s">
        <v>4021</v>
      </c>
      <c r="E880" s="696" t="s">
        <v>4015</v>
      </c>
      <c r="F880" s="711">
        <v>4</v>
      </c>
      <c r="G880" s="711">
        <v>4036</v>
      </c>
      <c r="H880" s="711">
        <v>1</v>
      </c>
      <c r="I880" s="711">
        <v>1009</v>
      </c>
      <c r="J880" s="711"/>
      <c r="K880" s="711"/>
      <c r="L880" s="711"/>
      <c r="M880" s="711"/>
      <c r="N880" s="711"/>
      <c r="O880" s="711"/>
      <c r="P880" s="701"/>
      <c r="Q880" s="712"/>
    </row>
    <row r="881" spans="1:17" ht="14.4" customHeight="1" x14ac:dyDescent="0.3">
      <c r="A881" s="695" t="s">
        <v>4578</v>
      </c>
      <c r="B881" s="696" t="s">
        <v>3864</v>
      </c>
      <c r="C881" s="696" t="s">
        <v>3896</v>
      </c>
      <c r="D881" s="696" t="s">
        <v>3968</v>
      </c>
      <c r="E881" s="696" t="s">
        <v>3924</v>
      </c>
      <c r="F881" s="711">
        <v>2</v>
      </c>
      <c r="G881" s="711">
        <v>666</v>
      </c>
      <c r="H881" s="711">
        <v>1</v>
      </c>
      <c r="I881" s="711">
        <v>333</v>
      </c>
      <c r="J881" s="711"/>
      <c r="K881" s="711"/>
      <c r="L881" s="711"/>
      <c r="M881" s="711"/>
      <c r="N881" s="711">
        <v>1</v>
      </c>
      <c r="O881" s="711">
        <v>335</v>
      </c>
      <c r="P881" s="701">
        <v>0.50300300300300305</v>
      </c>
      <c r="Q881" s="712">
        <v>335</v>
      </c>
    </row>
    <row r="882" spans="1:17" ht="14.4" customHeight="1" x14ac:dyDescent="0.3">
      <c r="A882" s="695" t="s">
        <v>4578</v>
      </c>
      <c r="B882" s="696" t="s">
        <v>3864</v>
      </c>
      <c r="C882" s="696" t="s">
        <v>3896</v>
      </c>
      <c r="D882" s="696" t="s">
        <v>4029</v>
      </c>
      <c r="E882" s="696" t="s">
        <v>4015</v>
      </c>
      <c r="F882" s="711">
        <v>3</v>
      </c>
      <c r="G882" s="711">
        <v>2577</v>
      </c>
      <c r="H882" s="711">
        <v>1</v>
      </c>
      <c r="I882" s="711">
        <v>859</v>
      </c>
      <c r="J882" s="711"/>
      <c r="K882" s="711"/>
      <c r="L882" s="711"/>
      <c r="M882" s="711"/>
      <c r="N882" s="711"/>
      <c r="O882" s="711"/>
      <c r="P882" s="701"/>
      <c r="Q882" s="712"/>
    </row>
    <row r="883" spans="1:17" ht="14.4" customHeight="1" x14ac:dyDescent="0.3">
      <c r="A883" s="695" t="s">
        <v>4578</v>
      </c>
      <c r="B883" s="696" t="s">
        <v>3864</v>
      </c>
      <c r="C883" s="696" t="s">
        <v>3896</v>
      </c>
      <c r="D883" s="696" t="s">
        <v>4040</v>
      </c>
      <c r="E883" s="696" t="s">
        <v>3971</v>
      </c>
      <c r="F883" s="711"/>
      <c r="G883" s="711"/>
      <c r="H883" s="711"/>
      <c r="I883" s="711"/>
      <c r="J883" s="711"/>
      <c r="K883" s="711"/>
      <c r="L883" s="711"/>
      <c r="M883" s="711"/>
      <c r="N883" s="711">
        <v>3</v>
      </c>
      <c r="O883" s="711">
        <v>1779</v>
      </c>
      <c r="P883" s="701"/>
      <c r="Q883" s="712">
        <v>593</v>
      </c>
    </row>
    <row r="884" spans="1:17" ht="14.4" customHeight="1" x14ac:dyDescent="0.3">
      <c r="A884" s="695" t="s">
        <v>4578</v>
      </c>
      <c r="B884" s="696" t="s">
        <v>3864</v>
      </c>
      <c r="C884" s="696" t="s">
        <v>3896</v>
      </c>
      <c r="D884" s="696" t="s">
        <v>3974</v>
      </c>
      <c r="E884" s="696" t="s">
        <v>3914</v>
      </c>
      <c r="F884" s="711">
        <v>3</v>
      </c>
      <c r="G884" s="711">
        <v>1158</v>
      </c>
      <c r="H884" s="711">
        <v>1</v>
      </c>
      <c r="I884" s="711">
        <v>386</v>
      </c>
      <c r="J884" s="711"/>
      <c r="K884" s="711"/>
      <c r="L884" s="711"/>
      <c r="M884" s="711"/>
      <c r="N884" s="711"/>
      <c r="O884" s="711"/>
      <c r="P884" s="701"/>
      <c r="Q884" s="712"/>
    </row>
    <row r="885" spans="1:17" ht="14.4" customHeight="1" x14ac:dyDescent="0.3">
      <c r="A885" s="695" t="s">
        <v>4579</v>
      </c>
      <c r="B885" s="696" t="s">
        <v>3864</v>
      </c>
      <c r="C885" s="696" t="s">
        <v>3896</v>
      </c>
      <c r="D885" s="696" t="s">
        <v>3907</v>
      </c>
      <c r="E885" s="696" t="s">
        <v>3860</v>
      </c>
      <c r="F885" s="711">
        <v>1</v>
      </c>
      <c r="G885" s="711">
        <v>156</v>
      </c>
      <c r="H885" s="711">
        <v>1</v>
      </c>
      <c r="I885" s="711">
        <v>156</v>
      </c>
      <c r="J885" s="711"/>
      <c r="K885" s="711"/>
      <c r="L885" s="711"/>
      <c r="M885" s="711"/>
      <c r="N885" s="711"/>
      <c r="O885" s="711"/>
      <c r="P885" s="701"/>
      <c r="Q885" s="712"/>
    </row>
    <row r="886" spans="1:17" ht="14.4" customHeight="1" x14ac:dyDescent="0.3">
      <c r="A886" s="695" t="s">
        <v>4579</v>
      </c>
      <c r="B886" s="696" t="s">
        <v>3864</v>
      </c>
      <c r="C886" s="696" t="s">
        <v>3896</v>
      </c>
      <c r="D886" s="696" t="s">
        <v>3909</v>
      </c>
      <c r="E886" s="696" t="s">
        <v>3910</v>
      </c>
      <c r="F886" s="711">
        <v>79</v>
      </c>
      <c r="G886" s="711">
        <v>18249</v>
      </c>
      <c r="H886" s="711">
        <v>1</v>
      </c>
      <c r="I886" s="711">
        <v>231</v>
      </c>
      <c r="J886" s="711">
        <v>82</v>
      </c>
      <c r="K886" s="711">
        <v>19024</v>
      </c>
      <c r="L886" s="711">
        <v>1.042468080442764</v>
      </c>
      <c r="M886" s="711">
        <v>232</v>
      </c>
      <c r="N886" s="711">
        <v>81</v>
      </c>
      <c r="O886" s="711">
        <v>18866</v>
      </c>
      <c r="P886" s="701">
        <v>1.0338100717847554</v>
      </c>
      <c r="Q886" s="712">
        <v>232.91358024691357</v>
      </c>
    </row>
    <row r="887" spans="1:17" ht="14.4" customHeight="1" x14ac:dyDescent="0.3">
      <c r="A887" s="695" t="s">
        <v>4579</v>
      </c>
      <c r="B887" s="696" t="s">
        <v>3864</v>
      </c>
      <c r="C887" s="696" t="s">
        <v>3896</v>
      </c>
      <c r="D887" s="696" t="s">
        <v>3911</v>
      </c>
      <c r="E887" s="696" t="s">
        <v>3912</v>
      </c>
      <c r="F887" s="711">
        <v>76</v>
      </c>
      <c r="G887" s="711">
        <v>8816</v>
      </c>
      <c r="H887" s="711">
        <v>1</v>
      </c>
      <c r="I887" s="711">
        <v>116</v>
      </c>
      <c r="J887" s="711">
        <v>83</v>
      </c>
      <c r="K887" s="711">
        <v>9628</v>
      </c>
      <c r="L887" s="711">
        <v>1.0921052631578947</v>
      </c>
      <c r="M887" s="711">
        <v>116</v>
      </c>
      <c r="N887" s="711">
        <v>65</v>
      </c>
      <c r="O887" s="711">
        <v>7602</v>
      </c>
      <c r="P887" s="701">
        <v>0.86229582577132491</v>
      </c>
      <c r="Q887" s="712">
        <v>116.95384615384616</v>
      </c>
    </row>
    <row r="888" spans="1:17" ht="14.4" customHeight="1" x14ac:dyDescent="0.3">
      <c r="A888" s="695" t="s">
        <v>4579</v>
      </c>
      <c r="B888" s="696" t="s">
        <v>3864</v>
      </c>
      <c r="C888" s="696" t="s">
        <v>3896</v>
      </c>
      <c r="D888" s="696" t="s">
        <v>3915</v>
      </c>
      <c r="E888" s="696" t="s">
        <v>3916</v>
      </c>
      <c r="F888" s="711">
        <v>1</v>
      </c>
      <c r="G888" s="711">
        <v>483</v>
      </c>
      <c r="H888" s="711">
        <v>1</v>
      </c>
      <c r="I888" s="711">
        <v>483</v>
      </c>
      <c r="J888" s="711">
        <v>2</v>
      </c>
      <c r="K888" s="711">
        <v>968</v>
      </c>
      <c r="L888" s="711">
        <v>2.0041407867494825</v>
      </c>
      <c r="M888" s="711">
        <v>484</v>
      </c>
      <c r="N888" s="711">
        <v>3</v>
      </c>
      <c r="O888" s="711">
        <v>1458</v>
      </c>
      <c r="P888" s="701">
        <v>3.018633540372671</v>
      </c>
      <c r="Q888" s="712">
        <v>486</v>
      </c>
    </row>
    <row r="889" spans="1:17" ht="14.4" customHeight="1" x14ac:dyDescent="0.3">
      <c r="A889" s="695" t="s">
        <v>4579</v>
      </c>
      <c r="B889" s="696" t="s">
        <v>3864</v>
      </c>
      <c r="C889" s="696" t="s">
        <v>3896</v>
      </c>
      <c r="D889" s="696" t="s">
        <v>3917</v>
      </c>
      <c r="E889" s="696" t="s">
        <v>3918</v>
      </c>
      <c r="F889" s="711">
        <v>6</v>
      </c>
      <c r="G889" s="711">
        <v>4056</v>
      </c>
      <c r="H889" s="711">
        <v>1</v>
      </c>
      <c r="I889" s="711">
        <v>676</v>
      </c>
      <c r="J889" s="711"/>
      <c r="K889" s="711"/>
      <c r="L889" s="711"/>
      <c r="M889" s="711"/>
      <c r="N889" s="711"/>
      <c r="O889" s="711"/>
      <c r="P889" s="701"/>
      <c r="Q889" s="712"/>
    </row>
    <row r="890" spans="1:17" ht="14.4" customHeight="1" x14ac:dyDescent="0.3">
      <c r="A890" s="695" t="s">
        <v>4579</v>
      </c>
      <c r="B890" s="696" t="s">
        <v>3864</v>
      </c>
      <c r="C890" s="696" t="s">
        <v>3896</v>
      </c>
      <c r="D890" s="696" t="s">
        <v>3921</v>
      </c>
      <c r="E890" s="696" t="s">
        <v>3916</v>
      </c>
      <c r="F890" s="711">
        <v>1</v>
      </c>
      <c r="G890" s="711">
        <v>550</v>
      </c>
      <c r="H890" s="711">
        <v>1</v>
      </c>
      <c r="I890" s="711">
        <v>550</v>
      </c>
      <c r="J890" s="711">
        <v>4</v>
      </c>
      <c r="K890" s="711">
        <v>2212</v>
      </c>
      <c r="L890" s="711">
        <v>4.0218181818181815</v>
      </c>
      <c r="M890" s="711">
        <v>553</v>
      </c>
      <c r="N890" s="711">
        <v>1</v>
      </c>
      <c r="O890" s="711">
        <v>557</v>
      </c>
      <c r="P890" s="701">
        <v>1.0127272727272727</v>
      </c>
      <c r="Q890" s="712">
        <v>557</v>
      </c>
    </row>
    <row r="891" spans="1:17" ht="14.4" customHeight="1" x14ac:dyDescent="0.3">
      <c r="A891" s="695" t="s">
        <v>4579</v>
      </c>
      <c r="B891" s="696" t="s">
        <v>3864</v>
      </c>
      <c r="C891" s="696" t="s">
        <v>3896</v>
      </c>
      <c r="D891" s="696" t="s">
        <v>3922</v>
      </c>
      <c r="E891" s="696" t="s">
        <v>3918</v>
      </c>
      <c r="F891" s="711"/>
      <c r="G891" s="711"/>
      <c r="H891" s="711"/>
      <c r="I891" s="711"/>
      <c r="J891" s="711">
        <v>3</v>
      </c>
      <c r="K891" s="711">
        <v>2238</v>
      </c>
      <c r="L891" s="711"/>
      <c r="M891" s="711">
        <v>746</v>
      </c>
      <c r="N891" s="711"/>
      <c r="O891" s="711"/>
      <c r="P891" s="701"/>
      <c r="Q891" s="712"/>
    </row>
    <row r="892" spans="1:17" ht="14.4" customHeight="1" x14ac:dyDescent="0.3">
      <c r="A892" s="695" t="s">
        <v>4579</v>
      </c>
      <c r="B892" s="696" t="s">
        <v>3864</v>
      </c>
      <c r="C892" s="696" t="s">
        <v>3896</v>
      </c>
      <c r="D892" s="696" t="s">
        <v>3931</v>
      </c>
      <c r="E892" s="696" t="s">
        <v>3932</v>
      </c>
      <c r="F892" s="711">
        <v>1</v>
      </c>
      <c r="G892" s="711">
        <v>326</v>
      </c>
      <c r="H892" s="711">
        <v>1</v>
      </c>
      <c r="I892" s="711">
        <v>326</v>
      </c>
      <c r="J892" s="711">
        <v>1</v>
      </c>
      <c r="K892" s="711">
        <v>327</v>
      </c>
      <c r="L892" s="711">
        <v>1.0030674846625767</v>
      </c>
      <c r="M892" s="711">
        <v>327</v>
      </c>
      <c r="N892" s="711"/>
      <c r="O892" s="711"/>
      <c r="P892" s="701"/>
      <c r="Q892" s="712"/>
    </row>
    <row r="893" spans="1:17" ht="14.4" customHeight="1" x14ac:dyDescent="0.3">
      <c r="A893" s="695" t="s">
        <v>4579</v>
      </c>
      <c r="B893" s="696" t="s">
        <v>3864</v>
      </c>
      <c r="C893" s="696" t="s">
        <v>3896</v>
      </c>
      <c r="D893" s="696" t="s">
        <v>3933</v>
      </c>
      <c r="E893" s="696" t="s">
        <v>3934</v>
      </c>
      <c r="F893" s="711"/>
      <c r="G893" s="711"/>
      <c r="H893" s="711"/>
      <c r="I893" s="711"/>
      <c r="J893" s="711">
        <v>1</v>
      </c>
      <c r="K893" s="711">
        <v>0</v>
      </c>
      <c r="L893" s="711"/>
      <c r="M893" s="711">
        <v>0</v>
      </c>
      <c r="N893" s="711"/>
      <c r="O893" s="711"/>
      <c r="P893" s="701"/>
      <c r="Q893" s="712"/>
    </row>
    <row r="894" spans="1:17" ht="14.4" customHeight="1" x14ac:dyDescent="0.3">
      <c r="A894" s="695" t="s">
        <v>4579</v>
      </c>
      <c r="B894" s="696" t="s">
        <v>3864</v>
      </c>
      <c r="C894" s="696" t="s">
        <v>3896</v>
      </c>
      <c r="D894" s="696" t="s">
        <v>3935</v>
      </c>
      <c r="E894" s="696" t="s">
        <v>3936</v>
      </c>
      <c r="F894" s="711">
        <v>11</v>
      </c>
      <c r="G894" s="711">
        <v>891</v>
      </c>
      <c r="H894" s="711">
        <v>1</v>
      </c>
      <c r="I894" s="711">
        <v>81</v>
      </c>
      <c r="J894" s="711">
        <v>3</v>
      </c>
      <c r="K894" s="711">
        <v>246</v>
      </c>
      <c r="L894" s="711">
        <v>0.27609427609427611</v>
      </c>
      <c r="M894" s="711">
        <v>82</v>
      </c>
      <c r="N894" s="711"/>
      <c r="O894" s="711"/>
      <c r="P894" s="701"/>
      <c r="Q894" s="712"/>
    </row>
    <row r="895" spans="1:17" ht="14.4" customHeight="1" x14ac:dyDescent="0.3">
      <c r="A895" s="695" t="s">
        <v>4579</v>
      </c>
      <c r="B895" s="696" t="s">
        <v>3864</v>
      </c>
      <c r="C895" s="696" t="s">
        <v>3896</v>
      </c>
      <c r="D895" s="696" t="s">
        <v>4017</v>
      </c>
      <c r="E895" s="696" t="s">
        <v>4015</v>
      </c>
      <c r="F895" s="711">
        <v>5</v>
      </c>
      <c r="G895" s="711">
        <v>3665</v>
      </c>
      <c r="H895" s="711">
        <v>1</v>
      </c>
      <c r="I895" s="711">
        <v>733</v>
      </c>
      <c r="J895" s="711"/>
      <c r="K895" s="711"/>
      <c r="L895" s="711"/>
      <c r="M895" s="711"/>
      <c r="N895" s="711"/>
      <c r="O895" s="711"/>
      <c r="P895" s="701"/>
      <c r="Q895" s="712"/>
    </row>
    <row r="896" spans="1:17" ht="14.4" customHeight="1" x14ac:dyDescent="0.3">
      <c r="A896" s="695" t="s">
        <v>4579</v>
      </c>
      <c r="B896" s="696" t="s">
        <v>3864</v>
      </c>
      <c r="C896" s="696" t="s">
        <v>3896</v>
      </c>
      <c r="D896" s="696" t="s">
        <v>4018</v>
      </c>
      <c r="E896" s="696" t="s">
        <v>4019</v>
      </c>
      <c r="F896" s="711"/>
      <c r="G896" s="711"/>
      <c r="H896" s="711"/>
      <c r="I896" s="711"/>
      <c r="J896" s="711"/>
      <c r="K896" s="711"/>
      <c r="L896" s="711"/>
      <c r="M896" s="711"/>
      <c r="N896" s="711">
        <v>1</v>
      </c>
      <c r="O896" s="711">
        <v>524</v>
      </c>
      <c r="P896" s="701"/>
      <c r="Q896" s="712">
        <v>524</v>
      </c>
    </row>
    <row r="897" spans="1:17" ht="14.4" customHeight="1" x14ac:dyDescent="0.3">
      <c r="A897" s="695" t="s">
        <v>4579</v>
      </c>
      <c r="B897" s="696" t="s">
        <v>3864</v>
      </c>
      <c r="C897" s="696" t="s">
        <v>3896</v>
      </c>
      <c r="D897" s="696" t="s">
        <v>3953</v>
      </c>
      <c r="E897" s="696" t="s">
        <v>3954</v>
      </c>
      <c r="F897" s="711">
        <v>72</v>
      </c>
      <c r="G897" s="711">
        <v>21240</v>
      </c>
      <c r="H897" s="711">
        <v>1</v>
      </c>
      <c r="I897" s="711">
        <v>295</v>
      </c>
      <c r="J897" s="711">
        <v>78</v>
      </c>
      <c r="K897" s="711">
        <v>23088</v>
      </c>
      <c r="L897" s="711">
        <v>1.0870056497175142</v>
      </c>
      <c r="M897" s="711">
        <v>296</v>
      </c>
      <c r="N897" s="711">
        <v>59</v>
      </c>
      <c r="O897" s="711">
        <v>17520</v>
      </c>
      <c r="P897" s="701">
        <v>0.82485875706214684</v>
      </c>
      <c r="Q897" s="712">
        <v>296.94915254237287</v>
      </c>
    </row>
    <row r="898" spans="1:17" ht="14.4" customHeight="1" x14ac:dyDescent="0.3">
      <c r="A898" s="695" t="s">
        <v>4579</v>
      </c>
      <c r="B898" s="696" t="s">
        <v>3864</v>
      </c>
      <c r="C898" s="696" t="s">
        <v>3896</v>
      </c>
      <c r="D898" s="696" t="s">
        <v>4020</v>
      </c>
      <c r="E898" s="696" t="s">
        <v>3928</v>
      </c>
      <c r="F898" s="711">
        <v>2</v>
      </c>
      <c r="G898" s="711">
        <v>344</v>
      </c>
      <c r="H898" s="711">
        <v>1</v>
      </c>
      <c r="I898" s="711">
        <v>172</v>
      </c>
      <c r="J898" s="711"/>
      <c r="K898" s="711"/>
      <c r="L898" s="711"/>
      <c r="M898" s="711"/>
      <c r="N898" s="711"/>
      <c r="O898" s="711"/>
      <c r="P898" s="701"/>
      <c r="Q898" s="712"/>
    </row>
    <row r="899" spans="1:17" ht="14.4" customHeight="1" x14ac:dyDescent="0.3">
      <c r="A899" s="695" t="s">
        <v>4579</v>
      </c>
      <c r="B899" s="696" t="s">
        <v>3864</v>
      </c>
      <c r="C899" s="696" t="s">
        <v>3896</v>
      </c>
      <c r="D899" s="696" t="s">
        <v>3957</v>
      </c>
      <c r="E899" s="696" t="s">
        <v>3954</v>
      </c>
      <c r="F899" s="711">
        <v>3</v>
      </c>
      <c r="G899" s="711">
        <v>1086</v>
      </c>
      <c r="H899" s="711">
        <v>1</v>
      </c>
      <c r="I899" s="711">
        <v>362</v>
      </c>
      <c r="J899" s="711">
        <v>1</v>
      </c>
      <c r="K899" s="711">
        <v>365</v>
      </c>
      <c r="L899" s="711">
        <v>0.33609576427255983</v>
      </c>
      <c r="M899" s="711">
        <v>365</v>
      </c>
      <c r="N899" s="711">
        <v>2</v>
      </c>
      <c r="O899" s="711">
        <v>730</v>
      </c>
      <c r="P899" s="701">
        <v>0.67219152854511965</v>
      </c>
      <c r="Q899" s="712">
        <v>365</v>
      </c>
    </row>
    <row r="900" spans="1:17" ht="14.4" customHeight="1" x14ac:dyDescent="0.3">
      <c r="A900" s="695" t="s">
        <v>4580</v>
      </c>
      <c r="B900" s="696" t="s">
        <v>3864</v>
      </c>
      <c r="C900" s="696" t="s">
        <v>3896</v>
      </c>
      <c r="D900" s="696" t="s">
        <v>3909</v>
      </c>
      <c r="E900" s="696" t="s">
        <v>3910</v>
      </c>
      <c r="F900" s="711">
        <v>1</v>
      </c>
      <c r="G900" s="711">
        <v>231</v>
      </c>
      <c r="H900" s="711">
        <v>1</v>
      </c>
      <c r="I900" s="711">
        <v>231</v>
      </c>
      <c r="J900" s="711"/>
      <c r="K900" s="711"/>
      <c r="L900" s="711"/>
      <c r="M900" s="711"/>
      <c r="N900" s="711"/>
      <c r="O900" s="711"/>
      <c r="P900" s="701"/>
      <c r="Q900" s="712"/>
    </row>
    <row r="901" spans="1:17" ht="14.4" customHeight="1" x14ac:dyDescent="0.3">
      <c r="A901" s="695" t="s">
        <v>4580</v>
      </c>
      <c r="B901" s="696" t="s">
        <v>3864</v>
      </c>
      <c r="C901" s="696" t="s">
        <v>3896</v>
      </c>
      <c r="D901" s="696" t="s">
        <v>3931</v>
      </c>
      <c r="E901" s="696" t="s">
        <v>3932</v>
      </c>
      <c r="F901" s="711">
        <v>1</v>
      </c>
      <c r="G901" s="711">
        <v>326</v>
      </c>
      <c r="H901" s="711">
        <v>1</v>
      </c>
      <c r="I901" s="711">
        <v>326</v>
      </c>
      <c r="J901" s="711"/>
      <c r="K901" s="711"/>
      <c r="L901" s="711"/>
      <c r="M901" s="711"/>
      <c r="N901" s="711">
        <v>1</v>
      </c>
      <c r="O901" s="711">
        <v>327</v>
      </c>
      <c r="P901" s="701">
        <v>1.0030674846625767</v>
      </c>
      <c r="Q901" s="712">
        <v>327</v>
      </c>
    </row>
    <row r="902" spans="1:17" ht="14.4" customHeight="1" x14ac:dyDescent="0.3">
      <c r="A902" s="695" t="s">
        <v>4581</v>
      </c>
      <c r="B902" s="696" t="s">
        <v>3864</v>
      </c>
      <c r="C902" s="696" t="s">
        <v>3896</v>
      </c>
      <c r="D902" s="696" t="s">
        <v>3901</v>
      </c>
      <c r="E902" s="696" t="s">
        <v>3902</v>
      </c>
      <c r="F902" s="711"/>
      <c r="G902" s="711"/>
      <c r="H902" s="711"/>
      <c r="I902" s="711"/>
      <c r="J902" s="711">
        <v>1</v>
      </c>
      <c r="K902" s="711">
        <v>34</v>
      </c>
      <c r="L902" s="711"/>
      <c r="M902" s="711">
        <v>34</v>
      </c>
      <c r="N902" s="711"/>
      <c r="O902" s="711"/>
      <c r="P902" s="701"/>
      <c r="Q902" s="712"/>
    </row>
    <row r="903" spans="1:17" ht="14.4" customHeight="1" x14ac:dyDescent="0.3">
      <c r="A903" s="695" t="s">
        <v>4581</v>
      </c>
      <c r="B903" s="696" t="s">
        <v>3864</v>
      </c>
      <c r="C903" s="696" t="s">
        <v>3896</v>
      </c>
      <c r="D903" s="696" t="s">
        <v>3909</v>
      </c>
      <c r="E903" s="696" t="s">
        <v>3910</v>
      </c>
      <c r="F903" s="711">
        <v>41</v>
      </c>
      <c r="G903" s="711">
        <v>9471</v>
      </c>
      <c r="H903" s="711">
        <v>1</v>
      </c>
      <c r="I903" s="711">
        <v>231</v>
      </c>
      <c r="J903" s="711">
        <v>32</v>
      </c>
      <c r="K903" s="711">
        <v>7424</v>
      </c>
      <c r="L903" s="711">
        <v>0.78386653996410094</v>
      </c>
      <c r="M903" s="711">
        <v>232</v>
      </c>
      <c r="N903" s="711">
        <v>44</v>
      </c>
      <c r="O903" s="711">
        <v>10224</v>
      </c>
      <c r="P903" s="701">
        <v>1.0795058599936649</v>
      </c>
      <c r="Q903" s="712">
        <v>232.36363636363637</v>
      </c>
    </row>
    <row r="904" spans="1:17" ht="14.4" customHeight="1" x14ac:dyDescent="0.3">
      <c r="A904" s="695" t="s">
        <v>4581</v>
      </c>
      <c r="B904" s="696" t="s">
        <v>3864</v>
      </c>
      <c r="C904" s="696" t="s">
        <v>3896</v>
      </c>
      <c r="D904" s="696" t="s">
        <v>3911</v>
      </c>
      <c r="E904" s="696" t="s">
        <v>3912</v>
      </c>
      <c r="F904" s="711">
        <v>58</v>
      </c>
      <c r="G904" s="711">
        <v>6728</v>
      </c>
      <c r="H904" s="711">
        <v>1</v>
      </c>
      <c r="I904" s="711">
        <v>116</v>
      </c>
      <c r="J904" s="711">
        <v>39</v>
      </c>
      <c r="K904" s="711">
        <v>4524</v>
      </c>
      <c r="L904" s="711">
        <v>0.67241379310344829</v>
      </c>
      <c r="M904" s="711">
        <v>116</v>
      </c>
      <c r="N904" s="711">
        <v>50</v>
      </c>
      <c r="O904" s="711">
        <v>5822</v>
      </c>
      <c r="P904" s="701">
        <v>0.86533888228299638</v>
      </c>
      <c r="Q904" s="712">
        <v>116.44</v>
      </c>
    </row>
    <row r="905" spans="1:17" ht="14.4" customHeight="1" x14ac:dyDescent="0.3">
      <c r="A905" s="695" t="s">
        <v>4581</v>
      </c>
      <c r="B905" s="696" t="s">
        <v>3864</v>
      </c>
      <c r="C905" s="696" t="s">
        <v>3896</v>
      </c>
      <c r="D905" s="696" t="s">
        <v>3913</v>
      </c>
      <c r="E905" s="696" t="s">
        <v>3914</v>
      </c>
      <c r="F905" s="711">
        <v>1</v>
      </c>
      <c r="G905" s="711">
        <v>319</v>
      </c>
      <c r="H905" s="711">
        <v>1</v>
      </c>
      <c r="I905" s="711">
        <v>319</v>
      </c>
      <c r="J905" s="711"/>
      <c r="K905" s="711"/>
      <c r="L905" s="711"/>
      <c r="M905" s="711"/>
      <c r="N905" s="711"/>
      <c r="O905" s="711"/>
      <c r="P905" s="701"/>
      <c r="Q905" s="712"/>
    </row>
    <row r="906" spans="1:17" ht="14.4" customHeight="1" x14ac:dyDescent="0.3">
      <c r="A906" s="695" t="s">
        <v>4581</v>
      </c>
      <c r="B906" s="696" t="s">
        <v>3864</v>
      </c>
      <c r="C906" s="696" t="s">
        <v>3896</v>
      </c>
      <c r="D906" s="696" t="s">
        <v>3915</v>
      </c>
      <c r="E906" s="696" t="s">
        <v>3916</v>
      </c>
      <c r="F906" s="711">
        <v>10</v>
      </c>
      <c r="G906" s="711">
        <v>4830</v>
      </c>
      <c r="H906" s="711">
        <v>1</v>
      </c>
      <c r="I906" s="711">
        <v>483</v>
      </c>
      <c r="J906" s="711">
        <v>14</v>
      </c>
      <c r="K906" s="711">
        <v>6776</v>
      </c>
      <c r="L906" s="711">
        <v>1.4028985507246376</v>
      </c>
      <c r="M906" s="711">
        <v>484</v>
      </c>
      <c r="N906" s="711">
        <v>9</v>
      </c>
      <c r="O906" s="711">
        <v>4356</v>
      </c>
      <c r="P906" s="701">
        <v>0.90186335403726703</v>
      </c>
      <c r="Q906" s="712">
        <v>484</v>
      </c>
    </row>
    <row r="907" spans="1:17" ht="14.4" customHeight="1" x14ac:dyDescent="0.3">
      <c r="A907" s="695" t="s">
        <v>4581</v>
      </c>
      <c r="B907" s="696" t="s">
        <v>3864</v>
      </c>
      <c r="C907" s="696" t="s">
        <v>3896</v>
      </c>
      <c r="D907" s="696" t="s">
        <v>3917</v>
      </c>
      <c r="E907" s="696" t="s">
        <v>3918</v>
      </c>
      <c r="F907" s="711"/>
      <c r="G907" s="711"/>
      <c r="H907" s="711"/>
      <c r="I907" s="711"/>
      <c r="J907" s="711">
        <v>5</v>
      </c>
      <c r="K907" s="711">
        <v>3385</v>
      </c>
      <c r="L907" s="711"/>
      <c r="M907" s="711">
        <v>677</v>
      </c>
      <c r="N907" s="711"/>
      <c r="O907" s="711"/>
      <c r="P907" s="701"/>
      <c r="Q907" s="712"/>
    </row>
    <row r="908" spans="1:17" ht="14.4" customHeight="1" x14ac:dyDescent="0.3">
      <c r="A908" s="695" t="s">
        <v>4581</v>
      </c>
      <c r="B908" s="696" t="s">
        <v>3864</v>
      </c>
      <c r="C908" s="696" t="s">
        <v>3896</v>
      </c>
      <c r="D908" s="696" t="s">
        <v>3921</v>
      </c>
      <c r="E908" s="696" t="s">
        <v>3916</v>
      </c>
      <c r="F908" s="711">
        <v>6</v>
      </c>
      <c r="G908" s="711">
        <v>3300</v>
      </c>
      <c r="H908" s="711">
        <v>1</v>
      </c>
      <c r="I908" s="711">
        <v>550</v>
      </c>
      <c r="J908" s="711">
        <v>4</v>
      </c>
      <c r="K908" s="711">
        <v>2212</v>
      </c>
      <c r="L908" s="711">
        <v>0.67030303030303029</v>
      </c>
      <c r="M908" s="711">
        <v>553</v>
      </c>
      <c r="N908" s="711">
        <v>4</v>
      </c>
      <c r="O908" s="711">
        <v>2220</v>
      </c>
      <c r="P908" s="701">
        <v>0.67272727272727273</v>
      </c>
      <c r="Q908" s="712">
        <v>555</v>
      </c>
    </row>
    <row r="909" spans="1:17" ht="14.4" customHeight="1" x14ac:dyDescent="0.3">
      <c r="A909" s="695" t="s">
        <v>4581</v>
      </c>
      <c r="B909" s="696" t="s">
        <v>3864</v>
      </c>
      <c r="C909" s="696" t="s">
        <v>3896</v>
      </c>
      <c r="D909" s="696" t="s">
        <v>3922</v>
      </c>
      <c r="E909" s="696" t="s">
        <v>3918</v>
      </c>
      <c r="F909" s="711"/>
      <c r="G909" s="711"/>
      <c r="H909" s="711"/>
      <c r="I909" s="711"/>
      <c r="J909" s="711"/>
      <c r="K909" s="711"/>
      <c r="L909" s="711"/>
      <c r="M909" s="711"/>
      <c r="N909" s="711">
        <v>2</v>
      </c>
      <c r="O909" s="711">
        <v>1492</v>
      </c>
      <c r="P909" s="701"/>
      <c r="Q909" s="712">
        <v>746</v>
      </c>
    </row>
    <row r="910" spans="1:17" ht="14.4" customHeight="1" x14ac:dyDescent="0.3">
      <c r="A910" s="695" t="s">
        <v>4581</v>
      </c>
      <c r="B910" s="696" t="s">
        <v>3864</v>
      </c>
      <c r="C910" s="696" t="s">
        <v>3896</v>
      </c>
      <c r="D910" s="696" t="s">
        <v>4014</v>
      </c>
      <c r="E910" s="696" t="s">
        <v>4015</v>
      </c>
      <c r="F910" s="711">
        <v>7</v>
      </c>
      <c r="G910" s="711">
        <v>5600</v>
      </c>
      <c r="H910" s="711">
        <v>1</v>
      </c>
      <c r="I910" s="711">
        <v>800</v>
      </c>
      <c r="J910" s="711">
        <v>14</v>
      </c>
      <c r="K910" s="711">
        <v>11242</v>
      </c>
      <c r="L910" s="711">
        <v>2.0074999999999998</v>
      </c>
      <c r="M910" s="711">
        <v>803</v>
      </c>
      <c r="N910" s="711">
        <v>4</v>
      </c>
      <c r="O910" s="711">
        <v>3224</v>
      </c>
      <c r="P910" s="701">
        <v>0.57571428571428573</v>
      </c>
      <c r="Q910" s="712">
        <v>806</v>
      </c>
    </row>
    <row r="911" spans="1:17" ht="14.4" customHeight="1" x14ac:dyDescent="0.3">
      <c r="A911" s="695" t="s">
        <v>4581</v>
      </c>
      <c r="B911" s="696" t="s">
        <v>3864</v>
      </c>
      <c r="C911" s="696" t="s">
        <v>3896</v>
      </c>
      <c r="D911" s="696" t="s">
        <v>3923</v>
      </c>
      <c r="E911" s="696" t="s">
        <v>3924</v>
      </c>
      <c r="F911" s="711">
        <v>1</v>
      </c>
      <c r="G911" s="711">
        <v>435</v>
      </c>
      <c r="H911" s="711">
        <v>1</v>
      </c>
      <c r="I911" s="711">
        <v>435</v>
      </c>
      <c r="J911" s="711">
        <v>1</v>
      </c>
      <c r="K911" s="711">
        <v>439</v>
      </c>
      <c r="L911" s="711">
        <v>1.0091954022988505</v>
      </c>
      <c r="M911" s="711">
        <v>439</v>
      </c>
      <c r="N911" s="711">
        <v>3</v>
      </c>
      <c r="O911" s="711">
        <v>1324</v>
      </c>
      <c r="P911" s="701">
        <v>3.0436781609195402</v>
      </c>
      <c r="Q911" s="712">
        <v>441.33333333333331</v>
      </c>
    </row>
    <row r="912" spans="1:17" ht="14.4" customHeight="1" x14ac:dyDescent="0.3">
      <c r="A912" s="695" t="s">
        <v>4581</v>
      </c>
      <c r="B912" s="696" t="s">
        <v>3864</v>
      </c>
      <c r="C912" s="696" t="s">
        <v>3896</v>
      </c>
      <c r="D912" s="696" t="s">
        <v>3927</v>
      </c>
      <c r="E912" s="696" t="s">
        <v>3928</v>
      </c>
      <c r="F912" s="711">
        <v>2</v>
      </c>
      <c r="G912" s="711">
        <v>412</v>
      </c>
      <c r="H912" s="711">
        <v>1</v>
      </c>
      <c r="I912" s="711">
        <v>206</v>
      </c>
      <c r="J912" s="711">
        <v>2</v>
      </c>
      <c r="K912" s="711">
        <v>414</v>
      </c>
      <c r="L912" s="711">
        <v>1.0048543689320388</v>
      </c>
      <c r="M912" s="711">
        <v>207</v>
      </c>
      <c r="N912" s="711">
        <v>3</v>
      </c>
      <c r="O912" s="711">
        <v>623</v>
      </c>
      <c r="P912" s="701">
        <v>1.5121359223300972</v>
      </c>
      <c r="Q912" s="712">
        <v>207.66666666666666</v>
      </c>
    </row>
    <row r="913" spans="1:17" ht="14.4" customHeight="1" x14ac:dyDescent="0.3">
      <c r="A913" s="695" t="s">
        <v>4581</v>
      </c>
      <c r="B913" s="696" t="s">
        <v>3864</v>
      </c>
      <c r="C913" s="696" t="s">
        <v>3896</v>
      </c>
      <c r="D913" s="696" t="s">
        <v>3931</v>
      </c>
      <c r="E913" s="696" t="s">
        <v>3932</v>
      </c>
      <c r="F913" s="711">
        <v>3</v>
      </c>
      <c r="G913" s="711">
        <v>978</v>
      </c>
      <c r="H913" s="711">
        <v>1</v>
      </c>
      <c r="I913" s="711">
        <v>326</v>
      </c>
      <c r="J913" s="711">
        <v>6</v>
      </c>
      <c r="K913" s="711">
        <v>1962</v>
      </c>
      <c r="L913" s="711">
        <v>2.0061349693251533</v>
      </c>
      <c r="M913" s="711">
        <v>327</v>
      </c>
      <c r="N913" s="711">
        <v>1</v>
      </c>
      <c r="O913" s="711">
        <v>327</v>
      </c>
      <c r="P913" s="701">
        <v>0.33435582822085891</v>
      </c>
      <c r="Q913" s="712">
        <v>327</v>
      </c>
    </row>
    <row r="914" spans="1:17" ht="14.4" customHeight="1" x14ac:dyDescent="0.3">
      <c r="A914" s="695" t="s">
        <v>4581</v>
      </c>
      <c r="B914" s="696" t="s">
        <v>3864</v>
      </c>
      <c r="C914" s="696" t="s">
        <v>3896</v>
      </c>
      <c r="D914" s="696" t="s">
        <v>3935</v>
      </c>
      <c r="E914" s="696" t="s">
        <v>3936</v>
      </c>
      <c r="F914" s="711">
        <v>12</v>
      </c>
      <c r="G914" s="711">
        <v>972</v>
      </c>
      <c r="H914" s="711">
        <v>1</v>
      </c>
      <c r="I914" s="711">
        <v>81</v>
      </c>
      <c r="J914" s="711">
        <v>19</v>
      </c>
      <c r="K914" s="711">
        <v>1558</v>
      </c>
      <c r="L914" s="711">
        <v>1.6028806584362141</v>
      </c>
      <c r="M914" s="711">
        <v>82</v>
      </c>
      <c r="N914" s="711">
        <v>13</v>
      </c>
      <c r="O914" s="711">
        <v>1076</v>
      </c>
      <c r="P914" s="701">
        <v>1.1069958847736625</v>
      </c>
      <c r="Q914" s="712">
        <v>82.769230769230774</v>
      </c>
    </row>
    <row r="915" spans="1:17" ht="14.4" customHeight="1" x14ac:dyDescent="0.3">
      <c r="A915" s="695" t="s">
        <v>4581</v>
      </c>
      <c r="B915" s="696" t="s">
        <v>3864</v>
      </c>
      <c r="C915" s="696" t="s">
        <v>3896</v>
      </c>
      <c r="D915" s="696" t="s">
        <v>3939</v>
      </c>
      <c r="E915" s="696" t="s">
        <v>3940</v>
      </c>
      <c r="F915" s="711"/>
      <c r="G915" s="711"/>
      <c r="H915" s="711"/>
      <c r="I915" s="711"/>
      <c r="J915" s="711"/>
      <c r="K915" s="711"/>
      <c r="L915" s="711"/>
      <c r="M915" s="711"/>
      <c r="N915" s="711">
        <v>2</v>
      </c>
      <c r="O915" s="711">
        <v>1409</v>
      </c>
      <c r="P915" s="701"/>
      <c r="Q915" s="712">
        <v>704.5</v>
      </c>
    </row>
    <row r="916" spans="1:17" ht="14.4" customHeight="1" x14ac:dyDescent="0.3">
      <c r="A916" s="695" t="s">
        <v>4581</v>
      </c>
      <c r="B916" s="696" t="s">
        <v>3864</v>
      </c>
      <c r="C916" s="696" t="s">
        <v>3896</v>
      </c>
      <c r="D916" s="696" t="s">
        <v>4017</v>
      </c>
      <c r="E916" s="696" t="s">
        <v>4015</v>
      </c>
      <c r="F916" s="711">
        <v>3</v>
      </c>
      <c r="G916" s="711">
        <v>2199</v>
      </c>
      <c r="H916" s="711">
        <v>1</v>
      </c>
      <c r="I916" s="711">
        <v>733</v>
      </c>
      <c r="J916" s="711">
        <v>7</v>
      </c>
      <c r="K916" s="711">
        <v>5138</v>
      </c>
      <c r="L916" s="711">
        <v>2.3365165984538425</v>
      </c>
      <c r="M916" s="711">
        <v>734</v>
      </c>
      <c r="N916" s="711">
        <v>2</v>
      </c>
      <c r="O916" s="711">
        <v>1468</v>
      </c>
      <c r="P916" s="701">
        <v>0.66757617098681221</v>
      </c>
      <c r="Q916" s="712">
        <v>734</v>
      </c>
    </row>
    <row r="917" spans="1:17" ht="14.4" customHeight="1" x14ac:dyDescent="0.3">
      <c r="A917" s="695" t="s">
        <v>4581</v>
      </c>
      <c r="B917" s="696" t="s">
        <v>3864</v>
      </c>
      <c r="C917" s="696" t="s">
        <v>3896</v>
      </c>
      <c r="D917" s="696" t="s">
        <v>3953</v>
      </c>
      <c r="E917" s="696" t="s">
        <v>3954</v>
      </c>
      <c r="F917" s="711">
        <v>32</v>
      </c>
      <c r="G917" s="711">
        <v>9440</v>
      </c>
      <c r="H917" s="711">
        <v>1</v>
      </c>
      <c r="I917" s="711">
        <v>295</v>
      </c>
      <c r="J917" s="711">
        <v>14</v>
      </c>
      <c r="K917" s="711">
        <v>4144</v>
      </c>
      <c r="L917" s="711">
        <v>0.43898305084745765</v>
      </c>
      <c r="M917" s="711">
        <v>296</v>
      </c>
      <c r="N917" s="711">
        <v>15</v>
      </c>
      <c r="O917" s="711">
        <v>4440</v>
      </c>
      <c r="P917" s="701">
        <v>0.47033898305084748</v>
      </c>
      <c r="Q917" s="712">
        <v>296</v>
      </c>
    </row>
    <row r="918" spans="1:17" ht="14.4" customHeight="1" x14ac:dyDescent="0.3">
      <c r="A918" s="695" t="s">
        <v>4581</v>
      </c>
      <c r="B918" s="696" t="s">
        <v>3864</v>
      </c>
      <c r="C918" s="696" t="s">
        <v>3896</v>
      </c>
      <c r="D918" s="696" t="s">
        <v>4020</v>
      </c>
      <c r="E918" s="696" t="s">
        <v>3928</v>
      </c>
      <c r="F918" s="711">
        <v>1</v>
      </c>
      <c r="G918" s="711">
        <v>172</v>
      </c>
      <c r="H918" s="711">
        <v>1</v>
      </c>
      <c r="I918" s="711">
        <v>172</v>
      </c>
      <c r="J918" s="711">
        <v>1</v>
      </c>
      <c r="K918" s="711">
        <v>172</v>
      </c>
      <c r="L918" s="711">
        <v>1</v>
      </c>
      <c r="M918" s="711">
        <v>172</v>
      </c>
      <c r="N918" s="711">
        <v>1</v>
      </c>
      <c r="O918" s="711">
        <v>172</v>
      </c>
      <c r="P918" s="701">
        <v>1</v>
      </c>
      <c r="Q918" s="712">
        <v>172</v>
      </c>
    </row>
    <row r="919" spans="1:17" ht="14.4" customHeight="1" x14ac:dyDescent="0.3">
      <c r="A919" s="695" t="s">
        <v>4581</v>
      </c>
      <c r="B919" s="696" t="s">
        <v>3864</v>
      </c>
      <c r="C919" s="696" t="s">
        <v>3896</v>
      </c>
      <c r="D919" s="696" t="s">
        <v>3957</v>
      </c>
      <c r="E919" s="696" t="s">
        <v>3954</v>
      </c>
      <c r="F919" s="711"/>
      <c r="G919" s="711"/>
      <c r="H919" s="711"/>
      <c r="I919" s="711"/>
      <c r="J919" s="711">
        <v>4</v>
      </c>
      <c r="K919" s="711">
        <v>1460</v>
      </c>
      <c r="L919" s="711"/>
      <c r="M919" s="711">
        <v>365</v>
      </c>
      <c r="N919" s="711">
        <v>7</v>
      </c>
      <c r="O919" s="711">
        <v>2555</v>
      </c>
      <c r="P919" s="701"/>
      <c r="Q919" s="712">
        <v>365</v>
      </c>
    </row>
    <row r="920" spans="1:17" ht="14.4" customHeight="1" x14ac:dyDescent="0.3">
      <c r="A920" s="695" t="s">
        <v>4581</v>
      </c>
      <c r="B920" s="696" t="s">
        <v>3864</v>
      </c>
      <c r="C920" s="696" t="s">
        <v>3896</v>
      </c>
      <c r="D920" s="696" t="s">
        <v>3968</v>
      </c>
      <c r="E920" s="696" t="s">
        <v>3924</v>
      </c>
      <c r="F920" s="711"/>
      <c r="G920" s="711"/>
      <c r="H920" s="711"/>
      <c r="I920" s="711"/>
      <c r="J920" s="711">
        <v>1</v>
      </c>
      <c r="K920" s="711">
        <v>335</v>
      </c>
      <c r="L920" s="711"/>
      <c r="M920" s="711">
        <v>335</v>
      </c>
      <c r="N920" s="711">
        <v>1</v>
      </c>
      <c r="O920" s="711">
        <v>335</v>
      </c>
      <c r="P920" s="701"/>
      <c r="Q920" s="712">
        <v>335</v>
      </c>
    </row>
    <row r="921" spans="1:17" ht="14.4" customHeight="1" x14ac:dyDescent="0.3">
      <c r="A921" s="695" t="s">
        <v>4581</v>
      </c>
      <c r="B921" s="696" t="s">
        <v>3864</v>
      </c>
      <c r="C921" s="696" t="s">
        <v>3896</v>
      </c>
      <c r="D921" s="696" t="s">
        <v>3972</v>
      </c>
      <c r="E921" s="696" t="s">
        <v>3973</v>
      </c>
      <c r="F921" s="711"/>
      <c r="G921" s="711"/>
      <c r="H921" s="711"/>
      <c r="I921" s="711"/>
      <c r="J921" s="711"/>
      <c r="K921" s="711"/>
      <c r="L921" s="711"/>
      <c r="M921" s="711"/>
      <c r="N921" s="711">
        <v>1</v>
      </c>
      <c r="O921" s="711">
        <v>163</v>
      </c>
      <c r="P921" s="701"/>
      <c r="Q921" s="712">
        <v>163</v>
      </c>
    </row>
    <row r="922" spans="1:17" ht="14.4" customHeight="1" x14ac:dyDescent="0.3">
      <c r="A922" s="695" t="s">
        <v>4582</v>
      </c>
      <c r="B922" s="696" t="s">
        <v>3864</v>
      </c>
      <c r="C922" s="696" t="s">
        <v>3885</v>
      </c>
      <c r="D922" s="696" t="s">
        <v>4010</v>
      </c>
      <c r="E922" s="696" t="s">
        <v>4011</v>
      </c>
      <c r="F922" s="711"/>
      <c r="G922" s="711"/>
      <c r="H922" s="711"/>
      <c r="I922" s="711"/>
      <c r="J922" s="711">
        <v>2</v>
      </c>
      <c r="K922" s="711">
        <v>1809.5</v>
      </c>
      <c r="L922" s="711"/>
      <c r="M922" s="711">
        <v>904.75</v>
      </c>
      <c r="N922" s="711"/>
      <c r="O922" s="711"/>
      <c r="P922" s="701"/>
      <c r="Q922" s="712"/>
    </row>
    <row r="923" spans="1:17" ht="14.4" customHeight="1" x14ac:dyDescent="0.3">
      <c r="A923" s="695" t="s">
        <v>4582</v>
      </c>
      <c r="B923" s="696" t="s">
        <v>3864</v>
      </c>
      <c r="C923" s="696" t="s">
        <v>3896</v>
      </c>
      <c r="D923" s="696" t="s">
        <v>3901</v>
      </c>
      <c r="E923" s="696" t="s">
        <v>3902</v>
      </c>
      <c r="F923" s="711"/>
      <c r="G923" s="711"/>
      <c r="H923" s="711"/>
      <c r="I923" s="711"/>
      <c r="J923" s="711">
        <v>1</v>
      </c>
      <c r="K923" s="711">
        <v>34</v>
      </c>
      <c r="L923" s="711"/>
      <c r="M923" s="711">
        <v>34</v>
      </c>
      <c r="N923" s="711"/>
      <c r="O923" s="711"/>
      <c r="P923" s="701"/>
      <c r="Q923" s="712"/>
    </row>
    <row r="924" spans="1:17" ht="14.4" customHeight="1" x14ac:dyDescent="0.3">
      <c r="A924" s="695" t="s">
        <v>4582</v>
      </c>
      <c r="B924" s="696" t="s">
        <v>3864</v>
      </c>
      <c r="C924" s="696" t="s">
        <v>3896</v>
      </c>
      <c r="D924" s="696" t="s">
        <v>3907</v>
      </c>
      <c r="E924" s="696" t="s">
        <v>3860</v>
      </c>
      <c r="F924" s="711">
        <v>3</v>
      </c>
      <c r="G924" s="711">
        <v>468</v>
      </c>
      <c r="H924" s="711">
        <v>1</v>
      </c>
      <c r="I924" s="711">
        <v>156</v>
      </c>
      <c r="J924" s="711"/>
      <c r="K924" s="711"/>
      <c r="L924" s="711"/>
      <c r="M924" s="711"/>
      <c r="N924" s="711"/>
      <c r="O924" s="711"/>
      <c r="P924" s="701"/>
      <c r="Q924" s="712"/>
    </row>
    <row r="925" spans="1:17" ht="14.4" customHeight="1" x14ac:dyDescent="0.3">
      <c r="A925" s="695" t="s">
        <v>4582</v>
      </c>
      <c r="B925" s="696" t="s">
        <v>3864</v>
      </c>
      <c r="C925" s="696" t="s">
        <v>3896</v>
      </c>
      <c r="D925" s="696" t="s">
        <v>3908</v>
      </c>
      <c r="E925" s="696" t="s">
        <v>3860</v>
      </c>
      <c r="F925" s="711">
        <v>5</v>
      </c>
      <c r="G925" s="711">
        <v>390</v>
      </c>
      <c r="H925" s="711">
        <v>1</v>
      </c>
      <c r="I925" s="711">
        <v>78</v>
      </c>
      <c r="J925" s="711"/>
      <c r="K925" s="711"/>
      <c r="L925" s="711"/>
      <c r="M925" s="711"/>
      <c r="N925" s="711"/>
      <c r="O925" s="711"/>
      <c r="P925" s="701"/>
      <c r="Q925" s="712"/>
    </row>
    <row r="926" spans="1:17" ht="14.4" customHeight="1" x14ac:dyDescent="0.3">
      <c r="A926" s="695" t="s">
        <v>4582</v>
      </c>
      <c r="B926" s="696" t="s">
        <v>3864</v>
      </c>
      <c r="C926" s="696" t="s">
        <v>3896</v>
      </c>
      <c r="D926" s="696" t="s">
        <v>3909</v>
      </c>
      <c r="E926" s="696" t="s">
        <v>3910</v>
      </c>
      <c r="F926" s="711">
        <v>141</v>
      </c>
      <c r="G926" s="711">
        <v>32571</v>
      </c>
      <c r="H926" s="711">
        <v>1</v>
      </c>
      <c r="I926" s="711">
        <v>231</v>
      </c>
      <c r="J926" s="711">
        <v>110</v>
      </c>
      <c r="K926" s="711">
        <v>25520</v>
      </c>
      <c r="L926" s="711">
        <v>0.78351908139142179</v>
      </c>
      <c r="M926" s="711">
        <v>232</v>
      </c>
      <c r="N926" s="711">
        <v>178</v>
      </c>
      <c r="O926" s="711">
        <v>41414</v>
      </c>
      <c r="P926" s="701">
        <v>1.2714991863928033</v>
      </c>
      <c r="Q926" s="712">
        <v>232.6629213483146</v>
      </c>
    </row>
    <row r="927" spans="1:17" ht="14.4" customHeight="1" x14ac:dyDescent="0.3">
      <c r="A927" s="695" t="s">
        <v>4582</v>
      </c>
      <c r="B927" s="696" t="s">
        <v>3864</v>
      </c>
      <c r="C927" s="696" t="s">
        <v>3896</v>
      </c>
      <c r="D927" s="696" t="s">
        <v>3911</v>
      </c>
      <c r="E927" s="696" t="s">
        <v>3912</v>
      </c>
      <c r="F927" s="711">
        <v>124</v>
      </c>
      <c r="G927" s="711">
        <v>14384</v>
      </c>
      <c r="H927" s="711">
        <v>1</v>
      </c>
      <c r="I927" s="711">
        <v>116</v>
      </c>
      <c r="J927" s="711">
        <v>102</v>
      </c>
      <c r="K927" s="711">
        <v>11832</v>
      </c>
      <c r="L927" s="711">
        <v>0.82258064516129037</v>
      </c>
      <c r="M927" s="711">
        <v>116</v>
      </c>
      <c r="N927" s="711">
        <v>99</v>
      </c>
      <c r="O927" s="711">
        <v>11550</v>
      </c>
      <c r="P927" s="701">
        <v>0.80297552836484987</v>
      </c>
      <c r="Q927" s="712">
        <v>116.66666666666667</v>
      </c>
    </row>
    <row r="928" spans="1:17" ht="14.4" customHeight="1" x14ac:dyDescent="0.3">
      <c r="A928" s="695" t="s">
        <v>4582</v>
      </c>
      <c r="B928" s="696" t="s">
        <v>3864</v>
      </c>
      <c r="C928" s="696" t="s">
        <v>3896</v>
      </c>
      <c r="D928" s="696" t="s">
        <v>3913</v>
      </c>
      <c r="E928" s="696" t="s">
        <v>3914</v>
      </c>
      <c r="F928" s="711">
        <v>1</v>
      </c>
      <c r="G928" s="711">
        <v>319</v>
      </c>
      <c r="H928" s="711">
        <v>1</v>
      </c>
      <c r="I928" s="711">
        <v>319</v>
      </c>
      <c r="J928" s="711">
        <v>1</v>
      </c>
      <c r="K928" s="711">
        <v>320</v>
      </c>
      <c r="L928" s="711">
        <v>1.0031347962382444</v>
      </c>
      <c r="M928" s="711">
        <v>320</v>
      </c>
      <c r="N928" s="711"/>
      <c r="O928" s="711"/>
      <c r="P928" s="701"/>
      <c r="Q928" s="712"/>
    </row>
    <row r="929" spans="1:17" ht="14.4" customHeight="1" x14ac:dyDescent="0.3">
      <c r="A929" s="695" t="s">
        <v>4582</v>
      </c>
      <c r="B929" s="696" t="s">
        <v>3864</v>
      </c>
      <c r="C929" s="696" t="s">
        <v>3896</v>
      </c>
      <c r="D929" s="696" t="s">
        <v>3915</v>
      </c>
      <c r="E929" s="696" t="s">
        <v>3916</v>
      </c>
      <c r="F929" s="711">
        <v>5</v>
      </c>
      <c r="G929" s="711">
        <v>2415</v>
      </c>
      <c r="H929" s="711">
        <v>1</v>
      </c>
      <c r="I929" s="711">
        <v>483</v>
      </c>
      <c r="J929" s="711">
        <v>5</v>
      </c>
      <c r="K929" s="711">
        <v>2420</v>
      </c>
      <c r="L929" s="711">
        <v>1.0020703933747412</v>
      </c>
      <c r="M929" s="711">
        <v>484</v>
      </c>
      <c r="N929" s="711">
        <v>8</v>
      </c>
      <c r="O929" s="711">
        <v>3874</v>
      </c>
      <c r="P929" s="701">
        <v>1.6041407867494824</v>
      </c>
      <c r="Q929" s="712">
        <v>484.25</v>
      </c>
    </row>
    <row r="930" spans="1:17" ht="14.4" customHeight="1" x14ac:dyDescent="0.3">
      <c r="A930" s="695" t="s">
        <v>4582</v>
      </c>
      <c r="B930" s="696" t="s">
        <v>3864</v>
      </c>
      <c r="C930" s="696" t="s">
        <v>3896</v>
      </c>
      <c r="D930" s="696" t="s">
        <v>3917</v>
      </c>
      <c r="E930" s="696" t="s">
        <v>3918</v>
      </c>
      <c r="F930" s="711">
        <v>16</v>
      </c>
      <c r="G930" s="711">
        <v>10816</v>
      </c>
      <c r="H930" s="711">
        <v>1</v>
      </c>
      <c r="I930" s="711">
        <v>676</v>
      </c>
      <c r="J930" s="711">
        <v>7</v>
      </c>
      <c r="K930" s="711">
        <v>4739</v>
      </c>
      <c r="L930" s="711">
        <v>0.43814718934911245</v>
      </c>
      <c r="M930" s="711">
        <v>677</v>
      </c>
      <c r="N930" s="711">
        <v>7</v>
      </c>
      <c r="O930" s="711">
        <v>4739</v>
      </c>
      <c r="P930" s="701">
        <v>0.43814718934911245</v>
      </c>
      <c r="Q930" s="712">
        <v>677</v>
      </c>
    </row>
    <row r="931" spans="1:17" ht="14.4" customHeight="1" x14ac:dyDescent="0.3">
      <c r="A931" s="695" t="s">
        <v>4582</v>
      </c>
      <c r="B931" s="696" t="s">
        <v>3864</v>
      </c>
      <c r="C931" s="696" t="s">
        <v>3896</v>
      </c>
      <c r="D931" s="696" t="s">
        <v>3921</v>
      </c>
      <c r="E931" s="696" t="s">
        <v>3916</v>
      </c>
      <c r="F931" s="711"/>
      <c r="G931" s="711"/>
      <c r="H931" s="711"/>
      <c r="I931" s="711"/>
      <c r="J931" s="711">
        <v>2</v>
      </c>
      <c r="K931" s="711">
        <v>1106</v>
      </c>
      <c r="L931" s="711"/>
      <c r="M931" s="711">
        <v>553</v>
      </c>
      <c r="N931" s="711">
        <v>4</v>
      </c>
      <c r="O931" s="711">
        <v>2212</v>
      </c>
      <c r="P931" s="701"/>
      <c r="Q931" s="712">
        <v>553</v>
      </c>
    </row>
    <row r="932" spans="1:17" ht="14.4" customHeight="1" x14ac:dyDescent="0.3">
      <c r="A932" s="695" t="s">
        <v>4582</v>
      </c>
      <c r="B932" s="696" t="s">
        <v>3864</v>
      </c>
      <c r="C932" s="696" t="s">
        <v>3896</v>
      </c>
      <c r="D932" s="696" t="s">
        <v>4014</v>
      </c>
      <c r="E932" s="696" t="s">
        <v>4015</v>
      </c>
      <c r="F932" s="711">
        <v>138</v>
      </c>
      <c r="G932" s="711">
        <v>110400</v>
      </c>
      <c r="H932" s="711">
        <v>1</v>
      </c>
      <c r="I932" s="711">
        <v>800</v>
      </c>
      <c r="J932" s="711">
        <v>180</v>
      </c>
      <c r="K932" s="711">
        <v>144540</v>
      </c>
      <c r="L932" s="711">
        <v>1.3092391304347826</v>
      </c>
      <c r="M932" s="711">
        <v>803</v>
      </c>
      <c r="N932" s="711">
        <v>243</v>
      </c>
      <c r="O932" s="711">
        <v>195397</v>
      </c>
      <c r="P932" s="701">
        <v>1.7699003623188405</v>
      </c>
      <c r="Q932" s="712">
        <v>804.10288065843622</v>
      </c>
    </row>
    <row r="933" spans="1:17" ht="14.4" customHeight="1" x14ac:dyDescent="0.3">
      <c r="A933" s="695" t="s">
        <v>4582</v>
      </c>
      <c r="B933" s="696" t="s">
        <v>3864</v>
      </c>
      <c r="C933" s="696" t="s">
        <v>3896</v>
      </c>
      <c r="D933" s="696" t="s">
        <v>3927</v>
      </c>
      <c r="E933" s="696" t="s">
        <v>3928</v>
      </c>
      <c r="F933" s="711">
        <v>26</v>
      </c>
      <c r="G933" s="711">
        <v>5356</v>
      </c>
      <c r="H933" s="711">
        <v>1</v>
      </c>
      <c r="I933" s="711">
        <v>206</v>
      </c>
      <c r="J933" s="711">
        <v>50</v>
      </c>
      <c r="K933" s="711">
        <v>10350</v>
      </c>
      <c r="L933" s="711">
        <v>1.9324122479462285</v>
      </c>
      <c r="M933" s="711">
        <v>207</v>
      </c>
      <c r="N933" s="711">
        <v>55</v>
      </c>
      <c r="O933" s="711">
        <v>11417</v>
      </c>
      <c r="P933" s="701">
        <v>2.1316280806572068</v>
      </c>
      <c r="Q933" s="712">
        <v>207.58181818181819</v>
      </c>
    </row>
    <row r="934" spans="1:17" ht="14.4" customHeight="1" x14ac:dyDescent="0.3">
      <c r="A934" s="695" t="s">
        <v>4582</v>
      </c>
      <c r="B934" s="696" t="s">
        <v>3864</v>
      </c>
      <c r="C934" s="696" t="s">
        <v>3896</v>
      </c>
      <c r="D934" s="696" t="s">
        <v>3931</v>
      </c>
      <c r="E934" s="696" t="s">
        <v>3932</v>
      </c>
      <c r="F934" s="711"/>
      <c r="G934" s="711"/>
      <c r="H934" s="711"/>
      <c r="I934" s="711"/>
      <c r="J934" s="711">
        <v>1</v>
      </c>
      <c r="K934" s="711">
        <v>327</v>
      </c>
      <c r="L934" s="711"/>
      <c r="M934" s="711">
        <v>327</v>
      </c>
      <c r="N934" s="711">
        <v>1</v>
      </c>
      <c r="O934" s="711">
        <v>330</v>
      </c>
      <c r="P934" s="701"/>
      <c r="Q934" s="712">
        <v>330</v>
      </c>
    </row>
    <row r="935" spans="1:17" ht="14.4" customHeight="1" x14ac:dyDescent="0.3">
      <c r="A935" s="695" t="s">
        <v>4582</v>
      </c>
      <c r="B935" s="696" t="s">
        <v>3864</v>
      </c>
      <c r="C935" s="696" t="s">
        <v>3896</v>
      </c>
      <c r="D935" s="696" t="s">
        <v>3935</v>
      </c>
      <c r="E935" s="696" t="s">
        <v>3936</v>
      </c>
      <c r="F935" s="711">
        <v>448</v>
      </c>
      <c r="G935" s="711">
        <v>36288</v>
      </c>
      <c r="H935" s="711">
        <v>1</v>
      </c>
      <c r="I935" s="711">
        <v>81</v>
      </c>
      <c r="J935" s="711">
        <v>326</v>
      </c>
      <c r="K935" s="711">
        <v>26732</v>
      </c>
      <c r="L935" s="711">
        <v>0.73666225749559078</v>
      </c>
      <c r="M935" s="711">
        <v>82</v>
      </c>
      <c r="N935" s="711">
        <v>394</v>
      </c>
      <c r="O935" s="711">
        <v>32566</v>
      </c>
      <c r="P935" s="701">
        <v>0.89743165784832446</v>
      </c>
      <c r="Q935" s="712">
        <v>82.654822335025386</v>
      </c>
    </row>
    <row r="936" spans="1:17" ht="14.4" customHeight="1" x14ac:dyDescent="0.3">
      <c r="A936" s="695" t="s">
        <v>4582</v>
      </c>
      <c r="B936" s="696" t="s">
        <v>3864</v>
      </c>
      <c r="C936" s="696" t="s">
        <v>3896</v>
      </c>
      <c r="D936" s="696" t="s">
        <v>3939</v>
      </c>
      <c r="E936" s="696" t="s">
        <v>3940</v>
      </c>
      <c r="F936" s="711">
        <v>1</v>
      </c>
      <c r="G936" s="711">
        <v>852</v>
      </c>
      <c r="H936" s="711">
        <v>1</v>
      </c>
      <c r="I936" s="711">
        <v>852</v>
      </c>
      <c r="J936" s="711"/>
      <c r="K936" s="711"/>
      <c r="L936" s="711"/>
      <c r="M936" s="711"/>
      <c r="N936" s="711"/>
      <c r="O936" s="711"/>
      <c r="P936" s="701"/>
      <c r="Q936" s="712"/>
    </row>
    <row r="937" spans="1:17" ht="14.4" customHeight="1" x14ac:dyDescent="0.3">
      <c r="A937" s="695" t="s">
        <v>4582</v>
      </c>
      <c r="B937" s="696" t="s">
        <v>3864</v>
      </c>
      <c r="C937" s="696" t="s">
        <v>3896</v>
      </c>
      <c r="D937" s="696" t="s">
        <v>3941</v>
      </c>
      <c r="E937" s="696" t="s">
        <v>3942</v>
      </c>
      <c r="F937" s="711">
        <v>1</v>
      </c>
      <c r="G937" s="711">
        <v>0</v>
      </c>
      <c r="H937" s="711"/>
      <c r="I937" s="711">
        <v>0</v>
      </c>
      <c r="J937" s="711"/>
      <c r="K937" s="711"/>
      <c r="L937" s="711"/>
      <c r="M937" s="711"/>
      <c r="N937" s="711"/>
      <c r="O937" s="711"/>
      <c r="P937" s="701"/>
      <c r="Q937" s="712"/>
    </row>
    <row r="938" spans="1:17" ht="14.4" customHeight="1" x14ac:dyDescent="0.3">
      <c r="A938" s="695" t="s">
        <v>4582</v>
      </c>
      <c r="B938" s="696" t="s">
        <v>3864</v>
      </c>
      <c r="C938" s="696" t="s">
        <v>3896</v>
      </c>
      <c r="D938" s="696" t="s">
        <v>4016</v>
      </c>
      <c r="E938" s="696" t="s">
        <v>4015</v>
      </c>
      <c r="F938" s="711">
        <v>20</v>
      </c>
      <c r="G938" s="711">
        <v>18520</v>
      </c>
      <c r="H938" s="711">
        <v>1</v>
      </c>
      <c r="I938" s="711">
        <v>926</v>
      </c>
      <c r="J938" s="711">
        <v>27</v>
      </c>
      <c r="K938" s="711">
        <v>25083</v>
      </c>
      <c r="L938" s="711">
        <v>1.3543736501079913</v>
      </c>
      <c r="M938" s="711">
        <v>929</v>
      </c>
      <c r="N938" s="711"/>
      <c r="O938" s="711"/>
      <c r="P938" s="701"/>
      <c r="Q938" s="712"/>
    </row>
    <row r="939" spans="1:17" ht="14.4" customHeight="1" x14ac:dyDescent="0.3">
      <c r="A939" s="695" t="s">
        <v>4582</v>
      </c>
      <c r="B939" s="696" t="s">
        <v>3864</v>
      </c>
      <c r="C939" s="696" t="s">
        <v>3896</v>
      </c>
      <c r="D939" s="696" t="s">
        <v>4017</v>
      </c>
      <c r="E939" s="696" t="s">
        <v>4015</v>
      </c>
      <c r="F939" s="711">
        <v>287</v>
      </c>
      <c r="G939" s="711">
        <v>210371</v>
      </c>
      <c r="H939" s="711">
        <v>1</v>
      </c>
      <c r="I939" s="711">
        <v>733</v>
      </c>
      <c r="J939" s="711">
        <v>112</v>
      </c>
      <c r="K939" s="711">
        <v>82208</v>
      </c>
      <c r="L939" s="711">
        <v>0.39077629521179252</v>
      </c>
      <c r="M939" s="711">
        <v>734</v>
      </c>
      <c r="N939" s="711">
        <v>154</v>
      </c>
      <c r="O939" s="711">
        <v>113180</v>
      </c>
      <c r="P939" s="701">
        <v>0.53800191090977367</v>
      </c>
      <c r="Q939" s="712">
        <v>734.93506493506493</v>
      </c>
    </row>
    <row r="940" spans="1:17" ht="14.4" customHeight="1" x14ac:dyDescent="0.3">
      <c r="A940" s="695" t="s">
        <v>4582</v>
      </c>
      <c r="B940" s="696" t="s">
        <v>3864</v>
      </c>
      <c r="C940" s="696" t="s">
        <v>3896</v>
      </c>
      <c r="D940" s="696" t="s">
        <v>4018</v>
      </c>
      <c r="E940" s="696" t="s">
        <v>4019</v>
      </c>
      <c r="F940" s="711">
        <v>6</v>
      </c>
      <c r="G940" s="711">
        <v>3138</v>
      </c>
      <c r="H940" s="711">
        <v>1</v>
      </c>
      <c r="I940" s="711">
        <v>523</v>
      </c>
      <c r="J940" s="711">
        <v>7</v>
      </c>
      <c r="K940" s="711">
        <v>3668</v>
      </c>
      <c r="L940" s="711">
        <v>1.1688973868706183</v>
      </c>
      <c r="M940" s="711">
        <v>524</v>
      </c>
      <c r="N940" s="711"/>
      <c r="O940" s="711"/>
      <c r="P940" s="701"/>
      <c r="Q940" s="712"/>
    </row>
    <row r="941" spans="1:17" ht="14.4" customHeight="1" x14ac:dyDescent="0.3">
      <c r="A941" s="695" t="s">
        <v>4582</v>
      </c>
      <c r="B941" s="696" t="s">
        <v>3864</v>
      </c>
      <c r="C941" s="696" t="s">
        <v>3896</v>
      </c>
      <c r="D941" s="696" t="s">
        <v>3953</v>
      </c>
      <c r="E941" s="696" t="s">
        <v>3954</v>
      </c>
      <c r="F941" s="711">
        <v>16</v>
      </c>
      <c r="G941" s="711">
        <v>4720</v>
      </c>
      <c r="H941" s="711">
        <v>1</v>
      </c>
      <c r="I941" s="711">
        <v>295</v>
      </c>
      <c r="J941" s="711">
        <v>9</v>
      </c>
      <c r="K941" s="711">
        <v>2664</v>
      </c>
      <c r="L941" s="711">
        <v>0.56440677966101693</v>
      </c>
      <c r="M941" s="711">
        <v>296</v>
      </c>
      <c r="N941" s="711">
        <v>8</v>
      </c>
      <c r="O941" s="711">
        <v>2370</v>
      </c>
      <c r="P941" s="701">
        <v>0.5021186440677966</v>
      </c>
      <c r="Q941" s="712">
        <v>296.25</v>
      </c>
    </row>
    <row r="942" spans="1:17" ht="14.4" customHeight="1" x14ac:dyDescent="0.3">
      <c r="A942" s="695" t="s">
        <v>4582</v>
      </c>
      <c r="B942" s="696" t="s">
        <v>3864</v>
      </c>
      <c r="C942" s="696" t="s">
        <v>3896</v>
      </c>
      <c r="D942" s="696" t="s">
        <v>4020</v>
      </c>
      <c r="E942" s="696" t="s">
        <v>3928</v>
      </c>
      <c r="F942" s="711">
        <v>90</v>
      </c>
      <c r="G942" s="711">
        <v>15480</v>
      </c>
      <c r="H942" s="711">
        <v>1</v>
      </c>
      <c r="I942" s="711">
        <v>172</v>
      </c>
      <c r="J942" s="711">
        <v>38</v>
      </c>
      <c r="K942" s="711">
        <v>6536</v>
      </c>
      <c r="L942" s="711">
        <v>0.42222222222222222</v>
      </c>
      <c r="M942" s="711">
        <v>172</v>
      </c>
      <c r="N942" s="711">
        <v>40</v>
      </c>
      <c r="O942" s="711">
        <v>6922</v>
      </c>
      <c r="P942" s="701">
        <v>0.4471576227390181</v>
      </c>
      <c r="Q942" s="712">
        <v>173.05</v>
      </c>
    </row>
    <row r="943" spans="1:17" ht="14.4" customHeight="1" x14ac:dyDescent="0.3">
      <c r="A943" s="695" t="s">
        <v>4582</v>
      </c>
      <c r="B943" s="696" t="s">
        <v>3864</v>
      </c>
      <c r="C943" s="696" t="s">
        <v>3896</v>
      </c>
      <c r="D943" s="696" t="s">
        <v>3957</v>
      </c>
      <c r="E943" s="696" t="s">
        <v>3954</v>
      </c>
      <c r="F943" s="711">
        <v>2</v>
      </c>
      <c r="G943" s="711">
        <v>724</v>
      </c>
      <c r="H943" s="711">
        <v>1</v>
      </c>
      <c r="I943" s="711">
        <v>362</v>
      </c>
      <c r="J943" s="711">
        <v>6</v>
      </c>
      <c r="K943" s="711">
        <v>2190</v>
      </c>
      <c r="L943" s="711">
        <v>3.0248618784530388</v>
      </c>
      <c r="M943" s="711">
        <v>365</v>
      </c>
      <c r="N943" s="711">
        <v>7</v>
      </c>
      <c r="O943" s="711">
        <v>2571</v>
      </c>
      <c r="P943" s="701">
        <v>3.5511049723756907</v>
      </c>
      <c r="Q943" s="712">
        <v>367.28571428571428</v>
      </c>
    </row>
    <row r="944" spans="1:17" ht="14.4" customHeight="1" x14ac:dyDescent="0.3">
      <c r="A944" s="695" t="s">
        <v>4582</v>
      </c>
      <c r="B944" s="696" t="s">
        <v>3864</v>
      </c>
      <c r="C944" s="696" t="s">
        <v>3896</v>
      </c>
      <c r="D944" s="696" t="s">
        <v>4037</v>
      </c>
      <c r="E944" s="696" t="s">
        <v>4038</v>
      </c>
      <c r="F944" s="711">
        <v>2</v>
      </c>
      <c r="G944" s="711">
        <v>200</v>
      </c>
      <c r="H944" s="711">
        <v>1</v>
      </c>
      <c r="I944" s="711">
        <v>100</v>
      </c>
      <c r="J944" s="711"/>
      <c r="K944" s="711"/>
      <c r="L944" s="711"/>
      <c r="M944" s="711"/>
      <c r="N944" s="711"/>
      <c r="O944" s="711"/>
      <c r="P944" s="701"/>
      <c r="Q944" s="712"/>
    </row>
    <row r="945" spans="1:17" ht="14.4" customHeight="1" x14ac:dyDescent="0.3">
      <c r="A945" s="695" t="s">
        <v>4582</v>
      </c>
      <c r="B945" s="696" t="s">
        <v>3864</v>
      </c>
      <c r="C945" s="696" t="s">
        <v>3896</v>
      </c>
      <c r="D945" s="696" t="s">
        <v>4029</v>
      </c>
      <c r="E945" s="696" t="s">
        <v>4015</v>
      </c>
      <c r="F945" s="711">
        <v>3</v>
      </c>
      <c r="G945" s="711">
        <v>2577</v>
      </c>
      <c r="H945" s="711">
        <v>1</v>
      </c>
      <c r="I945" s="711">
        <v>859</v>
      </c>
      <c r="J945" s="711">
        <v>4</v>
      </c>
      <c r="K945" s="711">
        <v>3440</v>
      </c>
      <c r="L945" s="711">
        <v>1.3348855258051999</v>
      </c>
      <c r="M945" s="711">
        <v>860</v>
      </c>
      <c r="N945" s="711"/>
      <c r="O945" s="711"/>
      <c r="P945" s="701"/>
      <c r="Q945" s="712"/>
    </row>
    <row r="946" spans="1:17" ht="14.4" customHeight="1" x14ac:dyDescent="0.3">
      <c r="A946" s="695" t="s">
        <v>4583</v>
      </c>
      <c r="B946" s="696" t="s">
        <v>3864</v>
      </c>
      <c r="C946" s="696" t="s">
        <v>3865</v>
      </c>
      <c r="D946" s="696" t="s">
        <v>3870</v>
      </c>
      <c r="E946" s="696" t="s">
        <v>3871</v>
      </c>
      <c r="F946" s="711"/>
      <c r="G946" s="711"/>
      <c r="H946" s="711"/>
      <c r="I946" s="711"/>
      <c r="J946" s="711"/>
      <c r="K946" s="711"/>
      <c r="L946" s="711"/>
      <c r="M946" s="711"/>
      <c r="N946" s="711">
        <v>1</v>
      </c>
      <c r="O946" s="711">
        <v>265.10000000000002</v>
      </c>
      <c r="P946" s="701"/>
      <c r="Q946" s="712">
        <v>265.10000000000002</v>
      </c>
    </row>
    <row r="947" spans="1:17" ht="14.4" customHeight="1" x14ac:dyDescent="0.3">
      <c r="A947" s="695" t="s">
        <v>4583</v>
      </c>
      <c r="B947" s="696" t="s">
        <v>3864</v>
      </c>
      <c r="C947" s="696" t="s">
        <v>3885</v>
      </c>
      <c r="D947" s="696" t="s">
        <v>3888</v>
      </c>
      <c r="E947" s="696" t="s">
        <v>3889</v>
      </c>
      <c r="F947" s="711">
        <v>28</v>
      </c>
      <c r="G947" s="711">
        <v>6793.92</v>
      </c>
      <c r="H947" s="711">
        <v>1</v>
      </c>
      <c r="I947" s="711">
        <v>242.64000000000001</v>
      </c>
      <c r="J947" s="711">
        <v>33</v>
      </c>
      <c r="K947" s="711">
        <v>8007.12</v>
      </c>
      <c r="L947" s="711">
        <v>1.1785714285714286</v>
      </c>
      <c r="M947" s="711">
        <v>242.64</v>
      </c>
      <c r="N947" s="711">
        <v>48</v>
      </c>
      <c r="O947" s="711">
        <v>11646.72</v>
      </c>
      <c r="P947" s="701">
        <v>1.7142857142857142</v>
      </c>
      <c r="Q947" s="712">
        <v>242.64</v>
      </c>
    </row>
    <row r="948" spans="1:17" ht="14.4" customHeight="1" x14ac:dyDescent="0.3">
      <c r="A948" s="695" t="s">
        <v>4583</v>
      </c>
      <c r="B948" s="696" t="s">
        <v>3864</v>
      </c>
      <c r="C948" s="696" t="s">
        <v>3885</v>
      </c>
      <c r="D948" s="696" t="s">
        <v>3890</v>
      </c>
      <c r="E948" s="696" t="s">
        <v>3891</v>
      </c>
      <c r="F948" s="711"/>
      <c r="G948" s="711"/>
      <c r="H948" s="711"/>
      <c r="I948" s="711"/>
      <c r="J948" s="711"/>
      <c r="K948" s="711"/>
      <c r="L948" s="711"/>
      <c r="M948" s="711"/>
      <c r="N948" s="711">
        <v>8</v>
      </c>
      <c r="O948" s="711">
        <v>1941.12</v>
      </c>
      <c r="P948" s="701"/>
      <c r="Q948" s="712">
        <v>242.64</v>
      </c>
    </row>
    <row r="949" spans="1:17" ht="14.4" customHeight="1" x14ac:dyDescent="0.3">
      <c r="A949" s="695" t="s">
        <v>4583</v>
      </c>
      <c r="B949" s="696" t="s">
        <v>3864</v>
      </c>
      <c r="C949" s="696" t="s">
        <v>3896</v>
      </c>
      <c r="D949" s="696" t="s">
        <v>3903</v>
      </c>
      <c r="E949" s="696" t="s">
        <v>3904</v>
      </c>
      <c r="F949" s="711"/>
      <c r="G949" s="711"/>
      <c r="H949" s="711"/>
      <c r="I949" s="711"/>
      <c r="J949" s="711">
        <v>1</v>
      </c>
      <c r="K949" s="711">
        <v>108</v>
      </c>
      <c r="L949" s="711"/>
      <c r="M949" s="711">
        <v>108</v>
      </c>
      <c r="N949" s="711"/>
      <c r="O949" s="711"/>
      <c r="P949" s="701"/>
      <c r="Q949" s="712"/>
    </row>
    <row r="950" spans="1:17" ht="14.4" customHeight="1" x14ac:dyDescent="0.3">
      <c r="A950" s="695" t="s">
        <v>4583</v>
      </c>
      <c r="B950" s="696" t="s">
        <v>3864</v>
      </c>
      <c r="C950" s="696" t="s">
        <v>3896</v>
      </c>
      <c r="D950" s="696" t="s">
        <v>3905</v>
      </c>
      <c r="E950" s="696" t="s">
        <v>3906</v>
      </c>
      <c r="F950" s="711">
        <v>3</v>
      </c>
      <c r="G950" s="711">
        <v>360</v>
      </c>
      <c r="H950" s="711">
        <v>1</v>
      </c>
      <c r="I950" s="711">
        <v>120</v>
      </c>
      <c r="J950" s="711"/>
      <c r="K950" s="711"/>
      <c r="L950" s="711"/>
      <c r="M950" s="711"/>
      <c r="N950" s="711"/>
      <c r="O950" s="711"/>
      <c r="P950" s="701"/>
      <c r="Q950" s="712"/>
    </row>
    <row r="951" spans="1:17" ht="14.4" customHeight="1" x14ac:dyDescent="0.3">
      <c r="A951" s="695" t="s">
        <v>4583</v>
      </c>
      <c r="B951" s="696" t="s">
        <v>3864</v>
      </c>
      <c r="C951" s="696" t="s">
        <v>3896</v>
      </c>
      <c r="D951" s="696" t="s">
        <v>3909</v>
      </c>
      <c r="E951" s="696" t="s">
        <v>3910</v>
      </c>
      <c r="F951" s="711">
        <v>1</v>
      </c>
      <c r="G951" s="711">
        <v>231</v>
      </c>
      <c r="H951" s="711">
        <v>1</v>
      </c>
      <c r="I951" s="711">
        <v>231</v>
      </c>
      <c r="J951" s="711">
        <v>3</v>
      </c>
      <c r="K951" s="711">
        <v>696</v>
      </c>
      <c r="L951" s="711">
        <v>3.0129870129870131</v>
      </c>
      <c r="M951" s="711">
        <v>232</v>
      </c>
      <c r="N951" s="711">
        <v>7</v>
      </c>
      <c r="O951" s="711">
        <v>1628</v>
      </c>
      <c r="P951" s="701">
        <v>7.0476190476190474</v>
      </c>
      <c r="Q951" s="712">
        <v>232.57142857142858</v>
      </c>
    </row>
    <row r="952" spans="1:17" ht="14.4" customHeight="1" x14ac:dyDescent="0.3">
      <c r="A952" s="695" t="s">
        <v>4583</v>
      </c>
      <c r="B952" s="696" t="s">
        <v>3864</v>
      </c>
      <c r="C952" s="696" t="s">
        <v>3896</v>
      </c>
      <c r="D952" s="696" t="s">
        <v>3911</v>
      </c>
      <c r="E952" s="696" t="s">
        <v>3912</v>
      </c>
      <c r="F952" s="711"/>
      <c r="G952" s="711"/>
      <c r="H952" s="711"/>
      <c r="I952" s="711"/>
      <c r="J952" s="711">
        <v>6</v>
      </c>
      <c r="K952" s="711">
        <v>696</v>
      </c>
      <c r="L952" s="711"/>
      <c r="M952" s="711">
        <v>116</v>
      </c>
      <c r="N952" s="711">
        <v>4</v>
      </c>
      <c r="O952" s="711">
        <v>464</v>
      </c>
      <c r="P952" s="701"/>
      <c r="Q952" s="712">
        <v>116</v>
      </c>
    </row>
    <row r="953" spans="1:17" ht="14.4" customHeight="1" x14ac:dyDescent="0.3">
      <c r="A953" s="695" t="s">
        <v>4583</v>
      </c>
      <c r="B953" s="696" t="s">
        <v>3864</v>
      </c>
      <c r="C953" s="696" t="s">
        <v>3896</v>
      </c>
      <c r="D953" s="696" t="s">
        <v>3913</v>
      </c>
      <c r="E953" s="696" t="s">
        <v>3914</v>
      </c>
      <c r="F953" s="711"/>
      <c r="G953" s="711"/>
      <c r="H953" s="711"/>
      <c r="I953" s="711"/>
      <c r="J953" s="711">
        <v>1</v>
      </c>
      <c r="K953" s="711">
        <v>320</v>
      </c>
      <c r="L953" s="711"/>
      <c r="M953" s="711">
        <v>320</v>
      </c>
      <c r="N953" s="711"/>
      <c r="O953" s="711"/>
      <c r="P953" s="701"/>
      <c r="Q953" s="712"/>
    </row>
    <row r="954" spans="1:17" ht="14.4" customHeight="1" x14ac:dyDescent="0.3">
      <c r="A954" s="695" t="s">
        <v>4583</v>
      </c>
      <c r="B954" s="696" t="s">
        <v>3864</v>
      </c>
      <c r="C954" s="696" t="s">
        <v>3896</v>
      </c>
      <c r="D954" s="696" t="s">
        <v>3915</v>
      </c>
      <c r="E954" s="696" t="s">
        <v>3916</v>
      </c>
      <c r="F954" s="711"/>
      <c r="G954" s="711"/>
      <c r="H954" s="711"/>
      <c r="I954" s="711"/>
      <c r="J954" s="711"/>
      <c r="K954" s="711"/>
      <c r="L954" s="711"/>
      <c r="M954" s="711"/>
      <c r="N954" s="711">
        <v>2</v>
      </c>
      <c r="O954" s="711">
        <v>968</v>
      </c>
      <c r="P954" s="701"/>
      <c r="Q954" s="712">
        <v>484</v>
      </c>
    </row>
    <row r="955" spans="1:17" ht="14.4" customHeight="1" x14ac:dyDescent="0.3">
      <c r="A955" s="695" t="s">
        <v>4583</v>
      </c>
      <c r="B955" s="696" t="s">
        <v>3864</v>
      </c>
      <c r="C955" s="696" t="s">
        <v>3896</v>
      </c>
      <c r="D955" s="696" t="s">
        <v>3919</v>
      </c>
      <c r="E955" s="696" t="s">
        <v>3920</v>
      </c>
      <c r="F955" s="711">
        <v>1</v>
      </c>
      <c r="G955" s="711">
        <v>748</v>
      </c>
      <c r="H955" s="711">
        <v>1</v>
      </c>
      <c r="I955" s="711">
        <v>748</v>
      </c>
      <c r="J955" s="711">
        <v>2</v>
      </c>
      <c r="K955" s="711">
        <v>1498</v>
      </c>
      <c r="L955" s="711">
        <v>2.0026737967914436</v>
      </c>
      <c r="M955" s="711">
        <v>749</v>
      </c>
      <c r="N955" s="711"/>
      <c r="O955" s="711"/>
      <c r="P955" s="701"/>
      <c r="Q955" s="712"/>
    </row>
    <row r="956" spans="1:17" ht="14.4" customHeight="1" x14ac:dyDescent="0.3">
      <c r="A956" s="695" t="s">
        <v>4583</v>
      </c>
      <c r="B956" s="696" t="s">
        <v>3864</v>
      </c>
      <c r="C956" s="696" t="s">
        <v>3896</v>
      </c>
      <c r="D956" s="696" t="s">
        <v>4014</v>
      </c>
      <c r="E956" s="696" t="s">
        <v>4015</v>
      </c>
      <c r="F956" s="711"/>
      <c r="G956" s="711"/>
      <c r="H956" s="711"/>
      <c r="I956" s="711"/>
      <c r="J956" s="711"/>
      <c r="K956" s="711"/>
      <c r="L956" s="711"/>
      <c r="M956" s="711"/>
      <c r="N956" s="711">
        <v>2</v>
      </c>
      <c r="O956" s="711">
        <v>1606</v>
      </c>
      <c r="P956" s="701"/>
      <c r="Q956" s="712">
        <v>803</v>
      </c>
    </row>
    <row r="957" spans="1:17" ht="14.4" customHeight="1" x14ac:dyDescent="0.3">
      <c r="A957" s="695" t="s">
        <v>4583</v>
      </c>
      <c r="B957" s="696" t="s">
        <v>3864</v>
      </c>
      <c r="C957" s="696" t="s">
        <v>3896</v>
      </c>
      <c r="D957" s="696" t="s">
        <v>4035</v>
      </c>
      <c r="E957" s="696" t="s">
        <v>3963</v>
      </c>
      <c r="F957" s="711">
        <v>1</v>
      </c>
      <c r="G957" s="711">
        <v>701</v>
      </c>
      <c r="H957" s="711">
        <v>1</v>
      </c>
      <c r="I957" s="711">
        <v>701</v>
      </c>
      <c r="J957" s="711"/>
      <c r="K957" s="711"/>
      <c r="L957" s="711"/>
      <c r="M957" s="711"/>
      <c r="N957" s="711"/>
      <c r="O957" s="711"/>
      <c r="P957" s="701"/>
      <c r="Q957" s="712"/>
    </row>
    <row r="958" spans="1:17" ht="14.4" customHeight="1" x14ac:dyDescent="0.3">
      <c r="A958" s="695" t="s">
        <v>4583</v>
      </c>
      <c r="B958" s="696" t="s">
        <v>3864</v>
      </c>
      <c r="C958" s="696" t="s">
        <v>3896</v>
      </c>
      <c r="D958" s="696" t="s">
        <v>4036</v>
      </c>
      <c r="E958" s="696" t="s">
        <v>3920</v>
      </c>
      <c r="F958" s="711">
        <v>1</v>
      </c>
      <c r="G958" s="711">
        <v>815</v>
      </c>
      <c r="H958" s="711">
        <v>1</v>
      </c>
      <c r="I958" s="711">
        <v>815</v>
      </c>
      <c r="J958" s="711"/>
      <c r="K958" s="711"/>
      <c r="L958" s="711"/>
      <c r="M958" s="711"/>
      <c r="N958" s="711"/>
      <c r="O958" s="711"/>
      <c r="P958" s="701"/>
      <c r="Q958" s="712"/>
    </row>
    <row r="959" spans="1:17" ht="14.4" customHeight="1" x14ac:dyDescent="0.3">
      <c r="A959" s="695" t="s">
        <v>4583</v>
      </c>
      <c r="B959" s="696" t="s">
        <v>3864</v>
      </c>
      <c r="C959" s="696" t="s">
        <v>3896</v>
      </c>
      <c r="D959" s="696" t="s">
        <v>3931</v>
      </c>
      <c r="E959" s="696" t="s">
        <v>3932</v>
      </c>
      <c r="F959" s="711">
        <v>34</v>
      </c>
      <c r="G959" s="711">
        <v>11084</v>
      </c>
      <c r="H959" s="711">
        <v>1</v>
      </c>
      <c r="I959" s="711">
        <v>326</v>
      </c>
      <c r="J959" s="711">
        <v>37</v>
      </c>
      <c r="K959" s="711">
        <v>12099</v>
      </c>
      <c r="L959" s="711">
        <v>1.0915734391916276</v>
      </c>
      <c r="M959" s="711">
        <v>327</v>
      </c>
      <c r="N959" s="711">
        <v>62</v>
      </c>
      <c r="O959" s="711">
        <v>20337</v>
      </c>
      <c r="P959" s="701">
        <v>1.8348069289065319</v>
      </c>
      <c r="Q959" s="712">
        <v>328.01612903225805</v>
      </c>
    </row>
    <row r="960" spans="1:17" ht="14.4" customHeight="1" x14ac:dyDescent="0.3">
      <c r="A960" s="695" t="s">
        <v>4583</v>
      </c>
      <c r="B960" s="696" t="s">
        <v>3864</v>
      </c>
      <c r="C960" s="696" t="s">
        <v>3896</v>
      </c>
      <c r="D960" s="696" t="s">
        <v>3935</v>
      </c>
      <c r="E960" s="696" t="s">
        <v>3936</v>
      </c>
      <c r="F960" s="711"/>
      <c r="G960" s="711"/>
      <c r="H960" s="711"/>
      <c r="I960" s="711"/>
      <c r="J960" s="711">
        <v>1</v>
      </c>
      <c r="K960" s="711">
        <v>82</v>
      </c>
      <c r="L960" s="711"/>
      <c r="M960" s="711">
        <v>82</v>
      </c>
      <c r="N960" s="711">
        <v>4</v>
      </c>
      <c r="O960" s="711">
        <v>328</v>
      </c>
      <c r="P960" s="701"/>
      <c r="Q960" s="712">
        <v>82</v>
      </c>
    </row>
    <row r="961" spans="1:17" ht="14.4" customHeight="1" x14ac:dyDescent="0.3">
      <c r="A961" s="695" t="s">
        <v>4583</v>
      </c>
      <c r="B961" s="696" t="s">
        <v>3864</v>
      </c>
      <c r="C961" s="696" t="s">
        <v>3896</v>
      </c>
      <c r="D961" s="696" t="s">
        <v>3943</v>
      </c>
      <c r="E961" s="696" t="s">
        <v>3944</v>
      </c>
      <c r="F961" s="711"/>
      <c r="G961" s="711"/>
      <c r="H961" s="711"/>
      <c r="I961" s="711"/>
      <c r="J961" s="711">
        <v>2</v>
      </c>
      <c r="K961" s="711">
        <v>0</v>
      </c>
      <c r="L961" s="711"/>
      <c r="M961" s="711">
        <v>0</v>
      </c>
      <c r="N961" s="711"/>
      <c r="O961" s="711"/>
      <c r="P961" s="701"/>
      <c r="Q961" s="712"/>
    </row>
    <row r="962" spans="1:17" ht="14.4" customHeight="1" x14ac:dyDescent="0.3">
      <c r="A962" s="695" t="s">
        <v>4583</v>
      </c>
      <c r="B962" s="696" t="s">
        <v>3864</v>
      </c>
      <c r="C962" s="696" t="s">
        <v>3896</v>
      </c>
      <c r="D962" s="696" t="s">
        <v>3947</v>
      </c>
      <c r="E962" s="696" t="s">
        <v>3948</v>
      </c>
      <c r="F962" s="711"/>
      <c r="G962" s="711"/>
      <c r="H962" s="711"/>
      <c r="I962" s="711"/>
      <c r="J962" s="711"/>
      <c r="K962" s="711"/>
      <c r="L962" s="711"/>
      <c r="M962" s="711"/>
      <c r="N962" s="711">
        <v>2</v>
      </c>
      <c r="O962" s="711">
        <v>162</v>
      </c>
      <c r="P962" s="701"/>
      <c r="Q962" s="712">
        <v>81</v>
      </c>
    </row>
    <row r="963" spans="1:17" ht="14.4" customHeight="1" x14ac:dyDescent="0.3">
      <c r="A963" s="695" t="s">
        <v>4583</v>
      </c>
      <c r="B963" s="696" t="s">
        <v>3864</v>
      </c>
      <c r="C963" s="696" t="s">
        <v>3896</v>
      </c>
      <c r="D963" s="696" t="s">
        <v>3962</v>
      </c>
      <c r="E963" s="696" t="s">
        <v>3963</v>
      </c>
      <c r="F963" s="711"/>
      <c r="G963" s="711"/>
      <c r="H963" s="711"/>
      <c r="I963" s="711"/>
      <c r="J963" s="711">
        <v>1</v>
      </c>
      <c r="K963" s="711">
        <v>601</v>
      </c>
      <c r="L963" s="711"/>
      <c r="M963" s="711">
        <v>601</v>
      </c>
      <c r="N963" s="711">
        <v>11</v>
      </c>
      <c r="O963" s="711">
        <v>6635</v>
      </c>
      <c r="P963" s="701"/>
      <c r="Q963" s="712">
        <v>603.18181818181813</v>
      </c>
    </row>
    <row r="964" spans="1:17" ht="14.4" customHeight="1" x14ac:dyDescent="0.3">
      <c r="A964" s="695" t="s">
        <v>4583</v>
      </c>
      <c r="B964" s="696" t="s">
        <v>3864</v>
      </c>
      <c r="C964" s="696" t="s">
        <v>3896</v>
      </c>
      <c r="D964" s="696" t="s">
        <v>3969</v>
      </c>
      <c r="E964" s="696" t="s">
        <v>3926</v>
      </c>
      <c r="F964" s="711">
        <v>28</v>
      </c>
      <c r="G964" s="711">
        <v>10108</v>
      </c>
      <c r="H964" s="711">
        <v>1</v>
      </c>
      <c r="I964" s="711">
        <v>361</v>
      </c>
      <c r="J964" s="711">
        <v>32</v>
      </c>
      <c r="K964" s="711">
        <v>11584</v>
      </c>
      <c r="L964" s="711">
        <v>1.146022952117135</v>
      </c>
      <c r="M964" s="711">
        <v>362</v>
      </c>
      <c r="N964" s="711">
        <v>50</v>
      </c>
      <c r="O964" s="711">
        <v>18130</v>
      </c>
      <c r="P964" s="701">
        <v>1.793628808864266</v>
      </c>
      <c r="Q964" s="712">
        <v>362.6</v>
      </c>
    </row>
    <row r="965" spans="1:17" ht="14.4" customHeight="1" x14ac:dyDescent="0.3">
      <c r="A965" s="695" t="s">
        <v>4583</v>
      </c>
      <c r="B965" s="696" t="s">
        <v>3864</v>
      </c>
      <c r="C965" s="696" t="s">
        <v>3896</v>
      </c>
      <c r="D965" s="696" t="s">
        <v>3970</v>
      </c>
      <c r="E965" s="696" t="s">
        <v>3971</v>
      </c>
      <c r="F965" s="711"/>
      <c r="G965" s="711"/>
      <c r="H965" s="711"/>
      <c r="I965" s="711"/>
      <c r="J965" s="711"/>
      <c r="K965" s="711"/>
      <c r="L965" s="711"/>
      <c r="M965" s="711"/>
      <c r="N965" s="711">
        <v>7</v>
      </c>
      <c r="O965" s="711">
        <v>3640</v>
      </c>
      <c r="P965" s="701"/>
      <c r="Q965" s="712">
        <v>520</v>
      </c>
    </row>
    <row r="966" spans="1:17" ht="14.4" customHeight="1" x14ac:dyDescent="0.3">
      <c r="A966" s="695" t="s">
        <v>4583</v>
      </c>
      <c r="B966" s="696" t="s">
        <v>3864</v>
      </c>
      <c r="C966" s="696" t="s">
        <v>3896</v>
      </c>
      <c r="D966" s="696" t="s">
        <v>4040</v>
      </c>
      <c r="E966" s="696" t="s">
        <v>3971</v>
      </c>
      <c r="F966" s="711">
        <v>1</v>
      </c>
      <c r="G966" s="711">
        <v>586</v>
      </c>
      <c r="H966" s="711">
        <v>1</v>
      </c>
      <c r="I966" s="711">
        <v>586</v>
      </c>
      <c r="J966" s="711"/>
      <c r="K966" s="711"/>
      <c r="L966" s="711"/>
      <c r="M966" s="711"/>
      <c r="N966" s="711"/>
      <c r="O966" s="711"/>
      <c r="P966" s="701"/>
      <c r="Q966" s="712"/>
    </row>
    <row r="967" spans="1:17" ht="14.4" customHeight="1" x14ac:dyDescent="0.3">
      <c r="A967" s="695" t="s">
        <v>4583</v>
      </c>
      <c r="B967" s="696" t="s">
        <v>3864</v>
      </c>
      <c r="C967" s="696" t="s">
        <v>3896</v>
      </c>
      <c r="D967" s="696" t="s">
        <v>4042</v>
      </c>
      <c r="E967" s="696" t="s">
        <v>4043</v>
      </c>
      <c r="F967" s="711">
        <v>1</v>
      </c>
      <c r="G967" s="711">
        <v>338</v>
      </c>
      <c r="H967" s="711">
        <v>1</v>
      </c>
      <c r="I967" s="711">
        <v>338</v>
      </c>
      <c r="J967" s="711"/>
      <c r="K967" s="711"/>
      <c r="L967" s="711"/>
      <c r="M967" s="711"/>
      <c r="N967" s="711">
        <v>1</v>
      </c>
      <c r="O967" s="711">
        <v>340</v>
      </c>
      <c r="P967" s="701">
        <v>1.0059171597633136</v>
      </c>
      <c r="Q967" s="712">
        <v>340</v>
      </c>
    </row>
    <row r="968" spans="1:17" ht="14.4" customHeight="1" x14ac:dyDescent="0.3">
      <c r="A968" s="695" t="s">
        <v>4584</v>
      </c>
      <c r="B968" s="696" t="s">
        <v>3864</v>
      </c>
      <c r="C968" s="696" t="s">
        <v>3885</v>
      </c>
      <c r="D968" s="696" t="s">
        <v>3888</v>
      </c>
      <c r="E968" s="696" t="s">
        <v>3889</v>
      </c>
      <c r="F968" s="711">
        <v>1</v>
      </c>
      <c r="G968" s="711">
        <v>242.64</v>
      </c>
      <c r="H968" s="711">
        <v>1</v>
      </c>
      <c r="I968" s="711">
        <v>242.64</v>
      </c>
      <c r="J968" s="711"/>
      <c r="K968" s="711"/>
      <c r="L968" s="711"/>
      <c r="M968" s="711"/>
      <c r="N968" s="711"/>
      <c r="O968" s="711"/>
      <c r="P968" s="701"/>
      <c r="Q968" s="712"/>
    </row>
    <row r="969" spans="1:17" ht="14.4" customHeight="1" x14ac:dyDescent="0.3">
      <c r="A969" s="695" t="s">
        <v>4584</v>
      </c>
      <c r="B969" s="696" t="s">
        <v>3864</v>
      </c>
      <c r="C969" s="696" t="s">
        <v>3896</v>
      </c>
      <c r="D969" s="696" t="s">
        <v>4045</v>
      </c>
      <c r="E969" s="696" t="s">
        <v>4046</v>
      </c>
      <c r="F969" s="711">
        <v>1</v>
      </c>
      <c r="G969" s="711">
        <v>1093</v>
      </c>
      <c r="H969" s="711">
        <v>1</v>
      </c>
      <c r="I969" s="711">
        <v>1093</v>
      </c>
      <c r="J969" s="711"/>
      <c r="K969" s="711"/>
      <c r="L969" s="711"/>
      <c r="M969" s="711"/>
      <c r="N969" s="711"/>
      <c r="O969" s="711"/>
      <c r="P969" s="701"/>
      <c r="Q969" s="712"/>
    </row>
    <row r="970" spans="1:17" ht="14.4" customHeight="1" x14ac:dyDescent="0.3">
      <c r="A970" s="695" t="s">
        <v>4584</v>
      </c>
      <c r="B970" s="696" t="s">
        <v>3864</v>
      </c>
      <c r="C970" s="696" t="s">
        <v>3896</v>
      </c>
      <c r="D970" s="696" t="s">
        <v>3907</v>
      </c>
      <c r="E970" s="696" t="s">
        <v>3860</v>
      </c>
      <c r="F970" s="711">
        <v>1</v>
      </c>
      <c r="G970" s="711">
        <v>156</v>
      </c>
      <c r="H970" s="711">
        <v>1</v>
      </c>
      <c r="I970" s="711">
        <v>156</v>
      </c>
      <c r="J970" s="711"/>
      <c r="K970" s="711"/>
      <c r="L970" s="711"/>
      <c r="M970" s="711"/>
      <c r="N970" s="711"/>
      <c r="O970" s="711"/>
      <c r="P970" s="701"/>
      <c r="Q970" s="712"/>
    </row>
    <row r="971" spans="1:17" ht="14.4" customHeight="1" x14ac:dyDescent="0.3">
      <c r="A971" s="695" t="s">
        <v>4584</v>
      </c>
      <c r="B971" s="696" t="s">
        <v>3864</v>
      </c>
      <c r="C971" s="696" t="s">
        <v>3896</v>
      </c>
      <c r="D971" s="696" t="s">
        <v>3909</v>
      </c>
      <c r="E971" s="696" t="s">
        <v>3910</v>
      </c>
      <c r="F971" s="711">
        <v>126</v>
      </c>
      <c r="G971" s="711">
        <v>29106</v>
      </c>
      <c r="H971" s="711">
        <v>1</v>
      </c>
      <c r="I971" s="711">
        <v>231</v>
      </c>
      <c r="J971" s="711"/>
      <c r="K971" s="711"/>
      <c r="L971" s="711"/>
      <c r="M971" s="711"/>
      <c r="N971" s="711"/>
      <c r="O971" s="711"/>
      <c r="P971" s="701"/>
      <c r="Q971" s="712"/>
    </row>
    <row r="972" spans="1:17" ht="14.4" customHeight="1" x14ac:dyDescent="0.3">
      <c r="A972" s="695" t="s">
        <v>4584</v>
      </c>
      <c r="B972" s="696" t="s">
        <v>3864</v>
      </c>
      <c r="C972" s="696" t="s">
        <v>3896</v>
      </c>
      <c r="D972" s="696" t="s">
        <v>3911</v>
      </c>
      <c r="E972" s="696" t="s">
        <v>3912</v>
      </c>
      <c r="F972" s="711">
        <v>547</v>
      </c>
      <c r="G972" s="711">
        <v>63452</v>
      </c>
      <c r="H972" s="711">
        <v>1</v>
      </c>
      <c r="I972" s="711">
        <v>116</v>
      </c>
      <c r="J972" s="711"/>
      <c r="K972" s="711"/>
      <c r="L972" s="711"/>
      <c r="M972" s="711"/>
      <c r="N972" s="711"/>
      <c r="O972" s="711"/>
      <c r="P972" s="701"/>
      <c r="Q972" s="712"/>
    </row>
    <row r="973" spans="1:17" ht="14.4" customHeight="1" x14ac:dyDescent="0.3">
      <c r="A973" s="695" t="s">
        <v>4584</v>
      </c>
      <c r="B973" s="696" t="s">
        <v>3864</v>
      </c>
      <c r="C973" s="696" t="s">
        <v>3896</v>
      </c>
      <c r="D973" s="696" t="s">
        <v>3915</v>
      </c>
      <c r="E973" s="696" t="s">
        <v>3916</v>
      </c>
      <c r="F973" s="711">
        <v>21</v>
      </c>
      <c r="G973" s="711">
        <v>10143</v>
      </c>
      <c r="H973" s="711">
        <v>1</v>
      </c>
      <c r="I973" s="711">
        <v>483</v>
      </c>
      <c r="J973" s="711"/>
      <c r="K973" s="711"/>
      <c r="L973" s="711"/>
      <c r="M973" s="711"/>
      <c r="N973" s="711"/>
      <c r="O973" s="711"/>
      <c r="P973" s="701"/>
      <c r="Q973" s="712"/>
    </row>
    <row r="974" spans="1:17" ht="14.4" customHeight="1" x14ac:dyDescent="0.3">
      <c r="A974" s="695" t="s">
        <v>4584</v>
      </c>
      <c r="B974" s="696" t="s">
        <v>3864</v>
      </c>
      <c r="C974" s="696" t="s">
        <v>3896</v>
      </c>
      <c r="D974" s="696" t="s">
        <v>3917</v>
      </c>
      <c r="E974" s="696" t="s">
        <v>3918</v>
      </c>
      <c r="F974" s="711">
        <v>14</v>
      </c>
      <c r="G974" s="711">
        <v>9464</v>
      </c>
      <c r="H974" s="711">
        <v>1</v>
      </c>
      <c r="I974" s="711">
        <v>676</v>
      </c>
      <c r="J974" s="711"/>
      <c r="K974" s="711"/>
      <c r="L974" s="711"/>
      <c r="M974" s="711"/>
      <c r="N974" s="711"/>
      <c r="O974" s="711"/>
      <c r="P974" s="701"/>
      <c r="Q974" s="712"/>
    </row>
    <row r="975" spans="1:17" ht="14.4" customHeight="1" x14ac:dyDescent="0.3">
      <c r="A975" s="695" t="s">
        <v>4584</v>
      </c>
      <c r="B975" s="696" t="s">
        <v>3864</v>
      </c>
      <c r="C975" s="696" t="s">
        <v>3896</v>
      </c>
      <c r="D975" s="696" t="s">
        <v>3921</v>
      </c>
      <c r="E975" s="696" t="s">
        <v>3916</v>
      </c>
      <c r="F975" s="711">
        <v>2</v>
      </c>
      <c r="G975" s="711">
        <v>1100</v>
      </c>
      <c r="H975" s="711">
        <v>1</v>
      </c>
      <c r="I975" s="711">
        <v>550</v>
      </c>
      <c r="J975" s="711"/>
      <c r="K975" s="711"/>
      <c r="L975" s="711"/>
      <c r="M975" s="711"/>
      <c r="N975" s="711"/>
      <c r="O975" s="711"/>
      <c r="P975" s="701"/>
      <c r="Q975" s="712"/>
    </row>
    <row r="976" spans="1:17" ht="14.4" customHeight="1" x14ac:dyDescent="0.3">
      <c r="A976" s="695" t="s">
        <v>4584</v>
      </c>
      <c r="B976" s="696" t="s">
        <v>3864</v>
      </c>
      <c r="C976" s="696" t="s">
        <v>3896</v>
      </c>
      <c r="D976" s="696" t="s">
        <v>3922</v>
      </c>
      <c r="E976" s="696" t="s">
        <v>3918</v>
      </c>
      <c r="F976" s="711">
        <v>18</v>
      </c>
      <c r="G976" s="711">
        <v>13374</v>
      </c>
      <c r="H976" s="711">
        <v>1</v>
      </c>
      <c r="I976" s="711">
        <v>743</v>
      </c>
      <c r="J976" s="711"/>
      <c r="K976" s="711"/>
      <c r="L976" s="711"/>
      <c r="M976" s="711"/>
      <c r="N976" s="711"/>
      <c r="O976" s="711"/>
      <c r="P976" s="701"/>
      <c r="Q976" s="712"/>
    </row>
    <row r="977" spans="1:17" ht="14.4" customHeight="1" x14ac:dyDescent="0.3">
      <c r="A977" s="695" t="s">
        <v>4584</v>
      </c>
      <c r="B977" s="696" t="s">
        <v>3864</v>
      </c>
      <c r="C977" s="696" t="s">
        <v>3896</v>
      </c>
      <c r="D977" s="696" t="s">
        <v>4014</v>
      </c>
      <c r="E977" s="696" t="s">
        <v>4015</v>
      </c>
      <c r="F977" s="711">
        <v>372</v>
      </c>
      <c r="G977" s="711">
        <v>297600</v>
      </c>
      <c r="H977" s="711">
        <v>1</v>
      </c>
      <c r="I977" s="711">
        <v>800</v>
      </c>
      <c r="J977" s="711"/>
      <c r="K977" s="711"/>
      <c r="L977" s="711"/>
      <c r="M977" s="711"/>
      <c r="N977" s="711"/>
      <c r="O977" s="711"/>
      <c r="P977" s="701"/>
      <c r="Q977" s="712"/>
    </row>
    <row r="978" spans="1:17" ht="14.4" customHeight="1" x14ac:dyDescent="0.3">
      <c r="A978" s="695" t="s">
        <v>4584</v>
      </c>
      <c r="B978" s="696" t="s">
        <v>3864</v>
      </c>
      <c r="C978" s="696" t="s">
        <v>3896</v>
      </c>
      <c r="D978" s="696" t="s">
        <v>3925</v>
      </c>
      <c r="E978" s="696" t="s">
        <v>3926</v>
      </c>
      <c r="F978" s="711">
        <v>1</v>
      </c>
      <c r="G978" s="711">
        <v>428</v>
      </c>
      <c r="H978" s="711">
        <v>1</v>
      </c>
      <c r="I978" s="711">
        <v>428</v>
      </c>
      <c r="J978" s="711"/>
      <c r="K978" s="711"/>
      <c r="L978" s="711"/>
      <c r="M978" s="711"/>
      <c r="N978" s="711"/>
      <c r="O978" s="711"/>
      <c r="P978" s="701"/>
      <c r="Q978" s="712"/>
    </row>
    <row r="979" spans="1:17" ht="14.4" customHeight="1" x14ac:dyDescent="0.3">
      <c r="A979" s="695" t="s">
        <v>4584</v>
      </c>
      <c r="B979" s="696" t="s">
        <v>3864</v>
      </c>
      <c r="C979" s="696" t="s">
        <v>3896</v>
      </c>
      <c r="D979" s="696" t="s">
        <v>4035</v>
      </c>
      <c r="E979" s="696" t="s">
        <v>3963</v>
      </c>
      <c r="F979" s="711">
        <v>2</v>
      </c>
      <c r="G979" s="711">
        <v>1402</v>
      </c>
      <c r="H979" s="711">
        <v>1</v>
      </c>
      <c r="I979" s="711">
        <v>701</v>
      </c>
      <c r="J979" s="711"/>
      <c r="K979" s="711"/>
      <c r="L979" s="711"/>
      <c r="M979" s="711"/>
      <c r="N979" s="711"/>
      <c r="O979" s="711"/>
      <c r="P979" s="701"/>
      <c r="Q979" s="712"/>
    </row>
    <row r="980" spans="1:17" ht="14.4" customHeight="1" x14ac:dyDescent="0.3">
      <c r="A980" s="695" t="s">
        <v>4584</v>
      </c>
      <c r="B980" s="696" t="s">
        <v>3864</v>
      </c>
      <c r="C980" s="696" t="s">
        <v>3896</v>
      </c>
      <c r="D980" s="696" t="s">
        <v>4036</v>
      </c>
      <c r="E980" s="696" t="s">
        <v>3920</v>
      </c>
      <c r="F980" s="711">
        <v>1</v>
      </c>
      <c r="G980" s="711">
        <v>815</v>
      </c>
      <c r="H980" s="711">
        <v>1</v>
      </c>
      <c r="I980" s="711">
        <v>815</v>
      </c>
      <c r="J980" s="711"/>
      <c r="K980" s="711"/>
      <c r="L980" s="711"/>
      <c r="M980" s="711"/>
      <c r="N980" s="711"/>
      <c r="O980" s="711"/>
      <c r="P980" s="701"/>
      <c r="Q980" s="712"/>
    </row>
    <row r="981" spans="1:17" ht="14.4" customHeight="1" x14ac:dyDescent="0.3">
      <c r="A981" s="695" t="s">
        <v>4584</v>
      </c>
      <c r="B981" s="696" t="s">
        <v>3864</v>
      </c>
      <c r="C981" s="696" t="s">
        <v>3896</v>
      </c>
      <c r="D981" s="696" t="s">
        <v>3927</v>
      </c>
      <c r="E981" s="696" t="s">
        <v>3928</v>
      </c>
      <c r="F981" s="711">
        <v>63</v>
      </c>
      <c r="G981" s="711">
        <v>12978</v>
      </c>
      <c r="H981" s="711">
        <v>1</v>
      </c>
      <c r="I981" s="711">
        <v>206</v>
      </c>
      <c r="J981" s="711"/>
      <c r="K981" s="711"/>
      <c r="L981" s="711"/>
      <c r="M981" s="711"/>
      <c r="N981" s="711"/>
      <c r="O981" s="711"/>
      <c r="P981" s="701"/>
      <c r="Q981" s="712"/>
    </row>
    <row r="982" spans="1:17" ht="14.4" customHeight="1" x14ac:dyDescent="0.3">
      <c r="A982" s="695" t="s">
        <v>4584</v>
      </c>
      <c r="B982" s="696" t="s">
        <v>3864</v>
      </c>
      <c r="C982" s="696" t="s">
        <v>3896</v>
      </c>
      <c r="D982" s="696" t="s">
        <v>3935</v>
      </c>
      <c r="E982" s="696" t="s">
        <v>3936</v>
      </c>
      <c r="F982" s="711">
        <v>739</v>
      </c>
      <c r="G982" s="711">
        <v>59859</v>
      </c>
      <c r="H982" s="711">
        <v>1</v>
      </c>
      <c r="I982" s="711">
        <v>81</v>
      </c>
      <c r="J982" s="711"/>
      <c r="K982" s="711"/>
      <c r="L982" s="711"/>
      <c r="M982" s="711"/>
      <c r="N982" s="711"/>
      <c r="O982" s="711"/>
      <c r="P982" s="701"/>
      <c r="Q982" s="712"/>
    </row>
    <row r="983" spans="1:17" ht="14.4" customHeight="1" x14ac:dyDescent="0.3">
      <c r="A983" s="695" t="s">
        <v>4584</v>
      </c>
      <c r="B983" s="696" t="s">
        <v>3864</v>
      </c>
      <c r="C983" s="696" t="s">
        <v>3896</v>
      </c>
      <c r="D983" s="696" t="s">
        <v>4016</v>
      </c>
      <c r="E983" s="696" t="s">
        <v>4015</v>
      </c>
      <c r="F983" s="711">
        <v>52</v>
      </c>
      <c r="G983" s="711">
        <v>48152</v>
      </c>
      <c r="H983" s="711">
        <v>1</v>
      </c>
      <c r="I983" s="711">
        <v>926</v>
      </c>
      <c r="J983" s="711"/>
      <c r="K983" s="711"/>
      <c r="L983" s="711"/>
      <c r="M983" s="711"/>
      <c r="N983" s="711"/>
      <c r="O983" s="711"/>
      <c r="P983" s="701"/>
      <c r="Q983" s="712"/>
    </row>
    <row r="984" spans="1:17" ht="14.4" customHeight="1" x14ac:dyDescent="0.3">
      <c r="A984" s="695" t="s">
        <v>4584</v>
      </c>
      <c r="B984" s="696" t="s">
        <v>3864</v>
      </c>
      <c r="C984" s="696" t="s">
        <v>3896</v>
      </c>
      <c r="D984" s="696" t="s">
        <v>4017</v>
      </c>
      <c r="E984" s="696" t="s">
        <v>4015</v>
      </c>
      <c r="F984" s="711">
        <v>257</v>
      </c>
      <c r="G984" s="711">
        <v>188381</v>
      </c>
      <c r="H984" s="711">
        <v>1</v>
      </c>
      <c r="I984" s="711">
        <v>733</v>
      </c>
      <c r="J984" s="711"/>
      <c r="K984" s="711"/>
      <c r="L984" s="711"/>
      <c r="M984" s="711"/>
      <c r="N984" s="711"/>
      <c r="O984" s="711"/>
      <c r="P984" s="701"/>
      <c r="Q984" s="712"/>
    </row>
    <row r="985" spans="1:17" ht="14.4" customHeight="1" x14ac:dyDescent="0.3">
      <c r="A985" s="695" t="s">
        <v>4584</v>
      </c>
      <c r="B985" s="696" t="s">
        <v>3864</v>
      </c>
      <c r="C985" s="696" t="s">
        <v>3896</v>
      </c>
      <c r="D985" s="696" t="s">
        <v>4018</v>
      </c>
      <c r="E985" s="696" t="s">
        <v>4019</v>
      </c>
      <c r="F985" s="711">
        <v>8</v>
      </c>
      <c r="G985" s="711">
        <v>4184</v>
      </c>
      <c r="H985" s="711">
        <v>1</v>
      </c>
      <c r="I985" s="711">
        <v>523</v>
      </c>
      <c r="J985" s="711"/>
      <c r="K985" s="711"/>
      <c r="L985" s="711"/>
      <c r="M985" s="711"/>
      <c r="N985" s="711"/>
      <c r="O985" s="711"/>
      <c r="P985" s="701"/>
      <c r="Q985" s="712"/>
    </row>
    <row r="986" spans="1:17" ht="14.4" customHeight="1" x14ac:dyDescent="0.3">
      <c r="A986" s="695" t="s">
        <v>4584</v>
      </c>
      <c r="B986" s="696" t="s">
        <v>3864</v>
      </c>
      <c r="C986" s="696" t="s">
        <v>3896</v>
      </c>
      <c r="D986" s="696" t="s">
        <v>3953</v>
      </c>
      <c r="E986" s="696" t="s">
        <v>3954</v>
      </c>
      <c r="F986" s="711">
        <v>2</v>
      </c>
      <c r="G986" s="711">
        <v>590</v>
      </c>
      <c r="H986" s="711">
        <v>1</v>
      </c>
      <c r="I986" s="711">
        <v>295</v>
      </c>
      <c r="J986" s="711"/>
      <c r="K986" s="711"/>
      <c r="L986" s="711"/>
      <c r="M986" s="711"/>
      <c r="N986" s="711"/>
      <c r="O986" s="711"/>
      <c r="P986" s="701"/>
      <c r="Q986" s="712"/>
    </row>
    <row r="987" spans="1:17" ht="14.4" customHeight="1" x14ac:dyDescent="0.3">
      <c r="A987" s="695" t="s">
        <v>4584</v>
      </c>
      <c r="B987" s="696" t="s">
        <v>3864</v>
      </c>
      <c r="C987" s="696" t="s">
        <v>3896</v>
      </c>
      <c r="D987" s="696" t="s">
        <v>4020</v>
      </c>
      <c r="E987" s="696" t="s">
        <v>3928</v>
      </c>
      <c r="F987" s="711">
        <v>51</v>
      </c>
      <c r="G987" s="711">
        <v>8772</v>
      </c>
      <c r="H987" s="711">
        <v>1</v>
      </c>
      <c r="I987" s="711">
        <v>172</v>
      </c>
      <c r="J987" s="711"/>
      <c r="K987" s="711"/>
      <c r="L987" s="711"/>
      <c r="M987" s="711"/>
      <c r="N987" s="711"/>
      <c r="O987" s="711"/>
      <c r="P987" s="701"/>
      <c r="Q987" s="712"/>
    </row>
    <row r="988" spans="1:17" ht="14.4" customHeight="1" x14ac:dyDescent="0.3">
      <c r="A988" s="695" t="s">
        <v>4584</v>
      </c>
      <c r="B988" s="696" t="s">
        <v>3864</v>
      </c>
      <c r="C988" s="696" t="s">
        <v>3896</v>
      </c>
      <c r="D988" s="696" t="s">
        <v>3957</v>
      </c>
      <c r="E988" s="696" t="s">
        <v>3954</v>
      </c>
      <c r="F988" s="711">
        <v>5</v>
      </c>
      <c r="G988" s="711">
        <v>1810</v>
      </c>
      <c r="H988" s="711">
        <v>1</v>
      </c>
      <c r="I988" s="711">
        <v>362</v>
      </c>
      <c r="J988" s="711"/>
      <c r="K988" s="711"/>
      <c r="L988" s="711"/>
      <c r="M988" s="711"/>
      <c r="N988" s="711"/>
      <c r="O988" s="711"/>
      <c r="P988" s="701"/>
      <c r="Q988" s="712"/>
    </row>
    <row r="989" spans="1:17" ht="14.4" customHeight="1" x14ac:dyDescent="0.3">
      <c r="A989" s="695" t="s">
        <v>4584</v>
      </c>
      <c r="B989" s="696" t="s">
        <v>3864</v>
      </c>
      <c r="C989" s="696" t="s">
        <v>3896</v>
      </c>
      <c r="D989" s="696" t="s">
        <v>3960</v>
      </c>
      <c r="E989" s="696" t="s">
        <v>3961</v>
      </c>
      <c r="F989" s="711">
        <v>1</v>
      </c>
      <c r="G989" s="711">
        <v>632</v>
      </c>
      <c r="H989" s="711">
        <v>1</v>
      </c>
      <c r="I989" s="711">
        <v>632</v>
      </c>
      <c r="J989" s="711"/>
      <c r="K989" s="711"/>
      <c r="L989" s="711"/>
      <c r="M989" s="711"/>
      <c r="N989" s="711"/>
      <c r="O989" s="711"/>
      <c r="P989" s="701"/>
      <c r="Q989" s="712"/>
    </row>
    <row r="990" spans="1:17" ht="14.4" customHeight="1" x14ac:dyDescent="0.3">
      <c r="A990" s="695" t="s">
        <v>4584</v>
      </c>
      <c r="B990" s="696" t="s">
        <v>3864</v>
      </c>
      <c r="C990" s="696" t="s">
        <v>3896</v>
      </c>
      <c r="D990" s="696" t="s">
        <v>4037</v>
      </c>
      <c r="E990" s="696" t="s">
        <v>4038</v>
      </c>
      <c r="F990" s="711">
        <v>1</v>
      </c>
      <c r="G990" s="711">
        <v>100</v>
      </c>
      <c r="H990" s="711">
        <v>1</v>
      </c>
      <c r="I990" s="711">
        <v>100</v>
      </c>
      <c r="J990" s="711"/>
      <c r="K990" s="711"/>
      <c r="L990" s="711"/>
      <c r="M990" s="711"/>
      <c r="N990" s="711"/>
      <c r="O990" s="711"/>
      <c r="P990" s="701"/>
      <c r="Q990" s="712"/>
    </row>
    <row r="991" spans="1:17" ht="14.4" customHeight="1" x14ac:dyDescent="0.3">
      <c r="A991" s="695" t="s">
        <v>4584</v>
      </c>
      <c r="B991" s="696" t="s">
        <v>3864</v>
      </c>
      <c r="C991" s="696" t="s">
        <v>3896</v>
      </c>
      <c r="D991" s="696" t="s">
        <v>3968</v>
      </c>
      <c r="E991" s="696" t="s">
        <v>3924</v>
      </c>
      <c r="F991" s="711">
        <v>1</v>
      </c>
      <c r="G991" s="711">
        <v>333</v>
      </c>
      <c r="H991" s="711">
        <v>1</v>
      </c>
      <c r="I991" s="711">
        <v>333</v>
      </c>
      <c r="J991" s="711"/>
      <c r="K991" s="711"/>
      <c r="L991" s="711"/>
      <c r="M991" s="711"/>
      <c r="N991" s="711"/>
      <c r="O991" s="711"/>
      <c r="P991" s="701"/>
      <c r="Q991" s="712"/>
    </row>
    <row r="992" spans="1:17" ht="14.4" customHeight="1" x14ac:dyDescent="0.3">
      <c r="A992" s="695" t="s">
        <v>4584</v>
      </c>
      <c r="B992" s="696" t="s">
        <v>3864</v>
      </c>
      <c r="C992" s="696" t="s">
        <v>3896</v>
      </c>
      <c r="D992" s="696" t="s">
        <v>4029</v>
      </c>
      <c r="E992" s="696" t="s">
        <v>4015</v>
      </c>
      <c r="F992" s="711">
        <v>20</v>
      </c>
      <c r="G992" s="711">
        <v>17180</v>
      </c>
      <c r="H992" s="711">
        <v>1</v>
      </c>
      <c r="I992" s="711">
        <v>859</v>
      </c>
      <c r="J992" s="711"/>
      <c r="K992" s="711"/>
      <c r="L992" s="711"/>
      <c r="M992" s="711"/>
      <c r="N992" s="711"/>
      <c r="O992" s="711"/>
      <c r="P992" s="701"/>
      <c r="Q992" s="712"/>
    </row>
    <row r="993" spans="1:17" ht="14.4" customHeight="1" x14ac:dyDescent="0.3">
      <c r="A993" s="695" t="s">
        <v>4584</v>
      </c>
      <c r="B993" s="696" t="s">
        <v>3864</v>
      </c>
      <c r="C993" s="696" t="s">
        <v>3896</v>
      </c>
      <c r="D993" s="696" t="s">
        <v>4040</v>
      </c>
      <c r="E993" s="696" t="s">
        <v>3971</v>
      </c>
      <c r="F993" s="711">
        <v>16</v>
      </c>
      <c r="G993" s="711">
        <v>9376</v>
      </c>
      <c r="H993" s="711">
        <v>1</v>
      </c>
      <c r="I993" s="711">
        <v>586</v>
      </c>
      <c r="J993" s="711"/>
      <c r="K993" s="711"/>
      <c r="L993" s="711"/>
      <c r="M993" s="711"/>
      <c r="N993" s="711"/>
      <c r="O993" s="711"/>
      <c r="P993" s="701"/>
      <c r="Q993" s="712"/>
    </row>
    <row r="994" spans="1:17" ht="14.4" customHeight="1" x14ac:dyDescent="0.3">
      <c r="A994" s="695" t="s">
        <v>4584</v>
      </c>
      <c r="B994" s="696" t="s">
        <v>3864</v>
      </c>
      <c r="C994" s="696" t="s">
        <v>3896</v>
      </c>
      <c r="D994" s="696" t="s">
        <v>4570</v>
      </c>
      <c r="E994" s="696" t="s">
        <v>3971</v>
      </c>
      <c r="F994" s="711">
        <v>4</v>
      </c>
      <c r="G994" s="711">
        <v>2924</v>
      </c>
      <c r="H994" s="711">
        <v>1</v>
      </c>
      <c r="I994" s="711">
        <v>731</v>
      </c>
      <c r="J994" s="711"/>
      <c r="K994" s="711"/>
      <c r="L994" s="711"/>
      <c r="M994" s="711"/>
      <c r="N994" s="711"/>
      <c r="O994" s="711"/>
      <c r="P994" s="701"/>
      <c r="Q994" s="712"/>
    </row>
    <row r="995" spans="1:17" ht="14.4" customHeight="1" x14ac:dyDescent="0.3">
      <c r="A995" s="695" t="s">
        <v>4585</v>
      </c>
      <c r="B995" s="696" t="s">
        <v>3864</v>
      </c>
      <c r="C995" s="696" t="s">
        <v>3885</v>
      </c>
      <c r="D995" s="696" t="s">
        <v>3895</v>
      </c>
      <c r="E995" s="696" t="s">
        <v>3893</v>
      </c>
      <c r="F995" s="711"/>
      <c r="G995" s="711"/>
      <c r="H995" s="711"/>
      <c r="I995" s="711"/>
      <c r="J995" s="711"/>
      <c r="K995" s="711"/>
      <c r="L995" s="711"/>
      <c r="M995" s="711"/>
      <c r="N995" s="711">
        <v>1</v>
      </c>
      <c r="O995" s="711">
        <v>500</v>
      </c>
      <c r="P995" s="701"/>
      <c r="Q995" s="712">
        <v>500</v>
      </c>
    </row>
    <row r="996" spans="1:17" ht="14.4" customHeight="1" x14ac:dyDescent="0.3">
      <c r="A996" s="695" t="s">
        <v>4585</v>
      </c>
      <c r="B996" s="696" t="s">
        <v>3864</v>
      </c>
      <c r="C996" s="696" t="s">
        <v>3896</v>
      </c>
      <c r="D996" s="696" t="s">
        <v>3901</v>
      </c>
      <c r="E996" s="696" t="s">
        <v>3902</v>
      </c>
      <c r="F996" s="711"/>
      <c r="G996" s="711"/>
      <c r="H996" s="711"/>
      <c r="I996" s="711"/>
      <c r="J996" s="711">
        <v>1</v>
      </c>
      <c r="K996" s="711">
        <v>34</v>
      </c>
      <c r="L996" s="711"/>
      <c r="M996" s="711">
        <v>34</v>
      </c>
      <c r="N996" s="711"/>
      <c r="O996" s="711"/>
      <c r="P996" s="701"/>
      <c r="Q996" s="712"/>
    </row>
    <row r="997" spans="1:17" ht="14.4" customHeight="1" x14ac:dyDescent="0.3">
      <c r="A997" s="695" t="s">
        <v>4585</v>
      </c>
      <c r="B997" s="696" t="s">
        <v>3864</v>
      </c>
      <c r="C997" s="696" t="s">
        <v>3896</v>
      </c>
      <c r="D997" s="696" t="s">
        <v>3907</v>
      </c>
      <c r="E997" s="696" t="s">
        <v>3860</v>
      </c>
      <c r="F997" s="711">
        <v>1</v>
      </c>
      <c r="G997" s="711">
        <v>156</v>
      </c>
      <c r="H997" s="711">
        <v>1</v>
      </c>
      <c r="I997" s="711">
        <v>156</v>
      </c>
      <c r="J997" s="711"/>
      <c r="K997" s="711"/>
      <c r="L997" s="711"/>
      <c r="M997" s="711"/>
      <c r="N997" s="711"/>
      <c r="O997" s="711"/>
      <c r="P997" s="701"/>
      <c r="Q997" s="712"/>
    </row>
    <row r="998" spans="1:17" ht="14.4" customHeight="1" x14ac:dyDescent="0.3">
      <c r="A998" s="695" t="s">
        <v>4585</v>
      </c>
      <c r="B998" s="696" t="s">
        <v>3864</v>
      </c>
      <c r="C998" s="696" t="s">
        <v>3896</v>
      </c>
      <c r="D998" s="696" t="s">
        <v>3909</v>
      </c>
      <c r="E998" s="696" t="s">
        <v>3910</v>
      </c>
      <c r="F998" s="711">
        <v>2</v>
      </c>
      <c r="G998" s="711">
        <v>462</v>
      </c>
      <c r="H998" s="711">
        <v>1</v>
      </c>
      <c r="I998" s="711">
        <v>231</v>
      </c>
      <c r="J998" s="711">
        <v>7</v>
      </c>
      <c r="K998" s="711">
        <v>1624</v>
      </c>
      <c r="L998" s="711">
        <v>3.5151515151515151</v>
      </c>
      <c r="M998" s="711">
        <v>232</v>
      </c>
      <c r="N998" s="711">
        <v>6</v>
      </c>
      <c r="O998" s="711">
        <v>1398</v>
      </c>
      <c r="P998" s="701">
        <v>3.0259740259740258</v>
      </c>
      <c r="Q998" s="712">
        <v>233</v>
      </c>
    </row>
    <row r="999" spans="1:17" ht="14.4" customHeight="1" x14ac:dyDescent="0.3">
      <c r="A999" s="695" t="s">
        <v>4585</v>
      </c>
      <c r="B999" s="696" t="s">
        <v>3864</v>
      </c>
      <c r="C999" s="696" t="s">
        <v>3896</v>
      </c>
      <c r="D999" s="696" t="s">
        <v>3911</v>
      </c>
      <c r="E999" s="696" t="s">
        <v>3912</v>
      </c>
      <c r="F999" s="711">
        <v>4</v>
      </c>
      <c r="G999" s="711">
        <v>464</v>
      </c>
      <c r="H999" s="711">
        <v>1</v>
      </c>
      <c r="I999" s="711">
        <v>116</v>
      </c>
      <c r="J999" s="711">
        <v>2</v>
      </c>
      <c r="K999" s="711">
        <v>232</v>
      </c>
      <c r="L999" s="711">
        <v>0.5</v>
      </c>
      <c r="M999" s="711">
        <v>116</v>
      </c>
      <c r="N999" s="711">
        <v>1</v>
      </c>
      <c r="O999" s="711">
        <v>118</v>
      </c>
      <c r="P999" s="701">
        <v>0.25431034482758619</v>
      </c>
      <c r="Q999" s="712">
        <v>118</v>
      </c>
    </row>
    <row r="1000" spans="1:17" ht="14.4" customHeight="1" x14ac:dyDescent="0.3">
      <c r="A1000" s="695" t="s">
        <v>4585</v>
      </c>
      <c r="B1000" s="696" t="s">
        <v>3864</v>
      </c>
      <c r="C1000" s="696" t="s">
        <v>3896</v>
      </c>
      <c r="D1000" s="696" t="s">
        <v>3915</v>
      </c>
      <c r="E1000" s="696" t="s">
        <v>3916</v>
      </c>
      <c r="F1000" s="711"/>
      <c r="G1000" s="711"/>
      <c r="H1000" s="711"/>
      <c r="I1000" s="711"/>
      <c r="J1000" s="711">
        <v>2</v>
      </c>
      <c r="K1000" s="711">
        <v>968</v>
      </c>
      <c r="L1000" s="711"/>
      <c r="M1000" s="711">
        <v>484</v>
      </c>
      <c r="N1000" s="711"/>
      <c r="O1000" s="711"/>
      <c r="P1000" s="701"/>
      <c r="Q1000" s="712"/>
    </row>
    <row r="1001" spans="1:17" ht="14.4" customHeight="1" x14ac:dyDescent="0.3">
      <c r="A1001" s="695" t="s">
        <v>4585</v>
      </c>
      <c r="B1001" s="696" t="s">
        <v>3864</v>
      </c>
      <c r="C1001" s="696" t="s">
        <v>3896</v>
      </c>
      <c r="D1001" s="696" t="s">
        <v>3917</v>
      </c>
      <c r="E1001" s="696" t="s">
        <v>3918</v>
      </c>
      <c r="F1001" s="711">
        <v>3</v>
      </c>
      <c r="G1001" s="711">
        <v>2028</v>
      </c>
      <c r="H1001" s="711">
        <v>1</v>
      </c>
      <c r="I1001" s="711">
        <v>676</v>
      </c>
      <c r="J1001" s="711"/>
      <c r="K1001" s="711"/>
      <c r="L1001" s="711"/>
      <c r="M1001" s="711"/>
      <c r="N1001" s="711"/>
      <c r="O1001" s="711"/>
      <c r="P1001" s="701"/>
      <c r="Q1001" s="712"/>
    </row>
    <row r="1002" spans="1:17" ht="14.4" customHeight="1" x14ac:dyDescent="0.3">
      <c r="A1002" s="695" t="s">
        <v>4585</v>
      </c>
      <c r="B1002" s="696" t="s">
        <v>3864</v>
      </c>
      <c r="C1002" s="696" t="s">
        <v>3896</v>
      </c>
      <c r="D1002" s="696" t="s">
        <v>3931</v>
      </c>
      <c r="E1002" s="696" t="s">
        <v>3932</v>
      </c>
      <c r="F1002" s="711"/>
      <c r="G1002" s="711"/>
      <c r="H1002" s="711"/>
      <c r="I1002" s="711"/>
      <c r="J1002" s="711">
        <v>1</v>
      </c>
      <c r="K1002" s="711">
        <v>327</v>
      </c>
      <c r="L1002" s="711"/>
      <c r="M1002" s="711">
        <v>327</v>
      </c>
      <c r="N1002" s="711">
        <v>2</v>
      </c>
      <c r="O1002" s="711">
        <v>654</v>
      </c>
      <c r="P1002" s="701"/>
      <c r="Q1002" s="712">
        <v>327</v>
      </c>
    </row>
    <row r="1003" spans="1:17" ht="14.4" customHeight="1" x14ac:dyDescent="0.3">
      <c r="A1003" s="695" t="s">
        <v>4585</v>
      </c>
      <c r="B1003" s="696" t="s">
        <v>3864</v>
      </c>
      <c r="C1003" s="696" t="s">
        <v>3896</v>
      </c>
      <c r="D1003" s="696" t="s">
        <v>3939</v>
      </c>
      <c r="E1003" s="696" t="s">
        <v>3940</v>
      </c>
      <c r="F1003" s="711"/>
      <c r="G1003" s="711"/>
      <c r="H1003" s="711"/>
      <c r="I1003" s="711"/>
      <c r="J1003" s="711">
        <v>1</v>
      </c>
      <c r="K1003" s="711">
        <v>703</v>
      </c>
      <c r="L1003" s="711"/>
      <c r="M1003" s="711">
        <v>703</v>
      </c>
      <c r="N1003" s="711">
        <v>3</v>
      </c>
      <c r="O1003" s="711">
        <v>2115</v>
      </c>
      <c r="P1003" s="701"/>
      <c r="Q1003" s="712">
        <v>705</v>
      </c>
    </row>
    <row r="1004" spans="1:17" ht="14.4" customHeight="1" x14ac:dyDescent="0.3">
      <c r="A1004" s="695" t="s">
        <v>4585</v>
      </c>
      <c r="B1004" s="696" t="s">
        <v>3864</v>
      </c>
      <c r="C1004" s="696" t="s">
        <v>3896</v>
      </c>
      <c r="D1004" s="696" t="s">
        <v>3945</v>
      </c>
      <c r="E1004" s="696" t="s">
        <v>3946</v>
      </c>
      <c r="F1004" s="711"/>
      <c r="G1004" s="711"/>
      <c r="H1004" s="711"/>
      <c r="I1004" s="711"/>
      <c r="J1004" s="711"/>
      <c r="K1004" s="711"/>
      <c r="L1004" s="711"/>
      <c r="M1004" s="711"/>
      <c r="N1004" s="711">
        <v>8</v>
      </c>
      <c r="O1004" s="711">
        <v>896</v>
      </c>
      <c r="P1004" s="701"/>
      <c r="Q1004" s="712">
        <v>112</v>
      </c>
    </row>
    <row r="1005" spans="1:17" ht="14.4" customHeight="1" x14ac:dyDescent="0.3">
      <c r="A1005" s="695" t="s">
        <v>4585</v>
      </c>
      <c r="B1005" s="696" t="s">
        <v>3864</v>
      </c>
      <c r="C1005" s="696" t="s">
        <v>3896</v>
      </c>
      <c r="D1005" s="696" t="s">
        <v>3968</v>
      </c>
      <c r="E1005" s="696" t="s">
        <v>3924</v>
      </c>
      <c r="F1005" s="711"/>
      <c r="G1005" s="711"/>
      <c r="H1005" s="711"/>
      <c r="I1005" s="711"/>
      <c r="J1005" s="711">
        <v>1</v>
      </c>
      <c r="K1005" s="711">
        <v>335</v>
      </c>
      <c r="L1005" s="711"/>
      <c r="M1005" s="711">
        <v>335</v>
      </c>
      <c r="N1005" s="711"/>
      <c r="O1005" s="711"/>
      <c r="P1005" s="701"/>
      <c r="Q1005" s="712"/>
    </row>
    <row r="1006" spans="1:17" ht="14.4" customHeight="1" x14ac:dyDescent="0.3">
      <c r="A1006" s="695" t="s">
        <v>4585</v>
      </c>
      <c r="B1006" s="696" t="s">
        <v>3864</v>
      </c>
      <c r="C1006" s="696" t="s">
        <v>3896</v>
      </c>
      <c r="D1006" s="696" t="s">
        <v>3975</v>
      </c>
      <c r="E1006" s="696" t="s">
        <v>3976</v>
      </c>
      <c r="F1006" s="711"/>
      <c r="G1006" s="711"/>
      <c r="H1006" s="711"/>
      <c r="I1006" s="711"/>
      <c r="J1006" s="711"/>
      <c r="K1006" s="711"/>
      <c r="L1006" s="711"/>
      <c r="M1006" s="711"/>
      <c r="N1006" s="711">
        <v>1</v>
      </c>
      <c r="O1006" s="711">
        <v>1043</v>
      </c>
      <c r="P1006" s="701"/>
      <c r="Q1006" s="712">
        <v>1043</v>
      </c>
    </row>
    <row r="1007" spans="1:17" ht="14.4" customHeight="1" x14ac:dyDescent="0.3">
      <c r="A1007" s="695" t="s">
        <v>4586</v>
      </c>
      <c r="B1007" s="696" t="s">
        <v>3864</v>
      </c>
      <c r="C1007" s="696" t="s">
        <v>3885</v>
      </c>
      <c r="D1007" s="696" t="s">
        <v>4010</v>
      </c>
      <c r="E1007" s="696" t="s">
        <v>4011</v>
      </c>
      <c r="F1007" s="711"/>
      <c r="G1007" s="711"/>
      <c r="H1007" s="711"/>
      <c r="I1007" s="711"/>
      <c r="J1007" s="711">
        <v>2</v>
      </c>
      <c r="K1007" s="711">
        <v>1809.5</v>
      </c>
      <c r="L1007" s="711"/>
      <c r="M1007" s="711">
        <v>904.75</v>
      </c>
      <c r="N1007" s="711">
        <v>15</v>
      </c>
      <c r="O1007" s="711">
        <v>13571.25</v>
      </c>
      <c r="P1007" s="701"/>
      <c r="Q1007" s="712">
        <v>904.75</v>
      </c>
    </row>
    <row r="1008" spans="1:17" ht="14.4" customHeight="1" x14ac:dyDescent="0.3">
      <c r="A1008" s="695" t="s">
        <v>4586</v>
      </c>
      <c r="B1008" s="696" t="s">
        <v>3864</v>
      </c>
      <c r="C1008" s="696" t="s">
        <v>3885</v>
      </c>
      <c r="D1008" s="696" t="s">
        <v>3886</v>
      </c>
      <c r="E1008" s="696" t="s">
        <v>3887</v>
      </c>
      <c r="F1008" s="711"/>
      <c r="G1008" s="711"/>
      <c r="H1008" s="711"/>
      <c r="I1008" s="711"/>
      <c r="J1008" s="711">
        <v>1</v>
      </c>
      <c r="K1008" s="711">
        <v>242.64</v>
      </c>
      <c r="L1008" s="711"/>
      <c r="M1008" s="711">
        <v>242.64</v>
      </c>
      <c r="N1008" s="711"/>
      <c r="O1008" s="711"/>
      <c r="P1008" s="701"/>
      <c r="Q1008" s="712"/>
    </row>
    <row r="1009" spans="1:17" ht="14.4" customHeight="1" x14ac:dyDescent="0.3">
      <c r="A1009" s="695" t="s">
        <v>4586</v>
      </c>
      <c r="B1009" s="696" t="s">
        <v>3864</v>
      </c>
      <c r="C1009" s="696" t="s">
        <v>3885</v>
      </c>
      <c r="D1009" s="696" t="s">
        <v>3888</v>
      </c>
      <c r="E1009" s="696" t="s">
        <v>3889</v>
      </c>
      <c r="F1009" s="711">
        <v>106</v>
      </c>
      <c r="G1009" s="711">
        <v>25719.84</v>
      </c>
      <c r="H1009" s="711">
        <v>1</v>
      </c>
      <c r="I1009" s="711">
        <v>242.64000000000001</v>
      </c>
      <c r="J1009" s="711">
        <v>63</v>
      </c>
      <c r="K1009" s="711">
        <v>15286.320000000002</v>
      </c>
      <c r="L1009" s="711">
        <v>0.59433962264150952</v>
      </c>
      <c r="M1009" s="711">
        <v>242.64000000000001</v>
      </c>
      <c r="N1009" s="711">
        <v>53</v>
      </c>
      <c r="O1009" s="711">
        <v>12859.92</v>
      </c>
      <c r="P1009" s="701">
        <v>0.5</v>
      </c>
      <c r="Q1009" s="712">
        <v>242.64000000000001</v>
      </c>
    </row>
    <row r="1010" spans="1:17" ht="14.4" customHeight="1" x14ac:dyDescent="0.3">
      <c r="A1010" s="695" t="s">
        <v>4586</v>
      </c>
      <c r="B1010" s="696" t="s">
        <v>3864</v>
      </c>
      <c r="C1010" s="696" t="s">
        <v>3885</v>
      </c>
      <c r="D1010" s="696" t="s">
        <v>3890</v>
      </c>
      <c r="E1010" s="696" t="s">
        <v>3891</v>
      </c>
      <c r="F1010" s="711">
        <v>13</v>
      </c>
      <c r="G1010" s="711">
        <v>3154.3199999999993</v>
      </c>
      <c r="H1010" s="711">
        <v>1</v>
      </c>
      <c r="I1010" s="711">
        <v>242.63999999999993</v>
      </c>
      <c r="J1010" s="711">
        <v>5</v>
      </c>
      <c r="K1010" s="711">
        <v>1213.1999999999998</v>
      </c>
      <c r="L1010" s="711">
        <v>0.38461538461538464</v>
      </c>
      <c r="M1010" s="711">
        <v>242.63999999999996</v>
      </c>
      <c r="N1010" s="711">
        <v>8</v>
      </c>
      <c r="O1010" s="711">
        <v>1941.12</v>
      </c>
      <c r="P1010" s="701">
        <v>0.61538461538461553</v>
      </c>
      <c r="Q1010" s="712">
        <v>242.64</v>
      </c>
    </row>
    <row r="1011" spans="1:17" ht="14.4" customHeight="1" x14ac:dyDescent="0.3">
      <c r="A1011" s="695" t="s">
        <v>4586</v>
      </c>
      <c r="B1011" s="696" t="s">
        <v>3864</v>
      </c>
      <c r="C1011" s="696" t="s">
        <v>3896</v>
      </c>
      <c r="D1011" s="696" t="s">
        <v>4012</v>
      </c>
      <c r="E1011" s="696" t="s">
        <v>4013</v>
      </c>
      <c r="F1011" s="711">
        <v>4</v>
      </c>
      <c r="G1011" s="711">
        <v>740</v>
      </c>
      <c r="H1011" s="711">
        <v>1</v>
      </c>
      <c r="I1011" s="711">
        <v>185</v>
      </c>
      <c r="J1011" s="711">
        <v>4</v>
      </c>
      <c r="K1011" s="711">
        <v>740</v>
      </c>
      <c r="L1011" s="711">
        <v>1</v>
      </c>
      <c r="M1011" s="711">
        <v>185</v>
      </c>
      <c r="N1011" s="711">
        <v>3</v>
      </c>
      <c r="O1011" s="711">
        <v>555</v>
      </c>
      <c r="P1011" s="701">
        <v>0.75</v>
      </c>
      <c r="Q1011" s="712">
        <v>185</v>
      </c>
    </row>
    <row r="1012" spans="1:17" ht="14.4" customHeight="1" x14ac:dyDescent="0.3">
      <c r="A1012" s="695" t="s">
        <v>4586</v>
      </c>
      <c r="B1012" s="696" t="s">
        <v>3864</v>
      </c>
      <c r="C1012" s="696" t="s">
        <v>3896</v>
      </c>
      <c r="D1012" s="696" t="s">
        <v>3901</v>
      </c>
      <c r="E1012" s="696" t="s">
        <v>3902</v>
      </c>
      <c r="F1012" s="711">
        <v>1</v>
      </c>
      <c r="G1012" s="711">
        <v>34</v>
      </c>
      <c r="H1012" s="711">
        <v>1</v>
      </c>
      <c r="I1012" s="711">
        <v>34</v>
      </c>
      <c r="J1012" s="711">
        <v>1</v>
      </c>
      <c r="K1012" s="711">
        <v>34</v>
      </c>
      <c r="L1012" s="711">
        <v>1</v>
      </c>
      <c r="M1012" s="711">
        <v>34</v>
      </c>
      <c r="N1012" s="711">
        <v>1</v>
      </c>
      <c r="O1012" s="711">
        <v>34</v>
      </c>
      <c r="P1012" s="701">
        <v>1</v>
      </c>
      <c r="Q1012" s="712">
        <v>34</v>
      </c>
    </row>
    <row r="1013" spans="1:17" ht="14.4" customHeight="1" x14ac:dyDescent="0.3">
      <c r="A1013" s="695" t="s">
        <v>4586</v>
      </c>
      <c r="B1013" s="696" t="s">
        <v>3864</v>
      </c>
      <c r="C1013" s="696" t="s">
        <v>3896</v>
      </c>
      <c r="D1013" s="696" t="s">
        <v>3907</v>
      </c>
      <c r="E1013" s="696" t="s">
        <v>3860</v>
      </c>
      <c r="F1013" s="711">
        <v>15</v>
      </c>
      <c r="G1013" s="711">
        <v>2340</v>
      </c>
      <c r="H1013" s="711">
        <v>1</v>
      </c>
      <c r="I1013" s="711">
        <v>156</v>
      </c>
      <c r="J1013" s="711"/>
      <c r="K1013" s="711"/>
      <c r="L1013" s="711"/>
      <c r="M1013" s="711"/>
      <c r="N1013" s="711"/>
      <c r="O1013" s="711"/>
      <c r="P1013" s="701"/>
      <c r="Q1013" s="712"/>
    </row>
    <row r="1014" spans="1:17" ht="14.4" customHeight="1" x14ac:dyDescent="0.3">
      <c r="A1014" s="695" t="s">
        <v>4586</v>
      </c>
      <c r="B1014" s="696" t="s">
        <v>3864</v>
      </c>
      <c r="C1014" s="696" t="s">
        <v>3896</v>
      </c>
      <c r="D1014" s="696" t="s">
        <v>3908</v>
      </c>
      <c r="E1014" s="696" t="s">
        <v>3860</v>
      </c>
      <c r="F1014" s="711">
        <v>23</v>
      </c>
      <c r="G1014" s="711">
        <v>1794</v>
      </c>
      <c r="H1014" s="711">
        <v>1</v>
      </c>
      <c r="I1014" s="711">
        <v>78</v>
      </c>
      <c r="J1014" s="711"/>
      <c r="K1014" s="711"/>
      <c r="L1014" s="711"/>
      <c r="M1014" s="711"/>
      <c r="N1014" s="711"/>
      <c r="O1014" s="711"/>
      <c r="P1014" s="701"/>
      <c r="Q1014" s="712"/>
    </row>
    <row r="1015" spans="1:17" ht="14.4" customHeight="1" x14ac:dyDescent="0.3">
      <c r="A1015" s="695" t="s">
        <v>4586</v>
      </c>
      <c r="B1015" s="696" t="s">
        <v>3864</v>
      </c>
      <c r="C1015" s="696" t="s">
        <v>3896</v>
      </c>
      <c r="D1015" s="696" t="s">
        <v>3909</v>
      </c>
      <c r="E1015" s="696" t="s">
        <v>3910</v>
      </c>
      <c r="F1015" s="711">
        <v>620</v>
      </c>
      <c r="G1015" s="711">
        <v>143220</v>
      </c>
      <c r="H1015" s="711">
        <v>1</v>
      </c>
      <c r="I1015" s="711">
        <v>231</v>
      </c>
      <c r="J1015" s="711">
        <v>643</v>
      </c>
      <c r="K1015" s="711">
        <v>149176</v>
      </c>
      <c r="L1015" s="711">
        <v>1.0415863706186286</v>
      </c>
      <c r="M1015" s="711">
        <v>232</v>
      </c>
      <c r="N1015" s="711">
        <v>857</v>
      </c>
      <c r="O1015" s="711">
        <v>199250</v>
      </c>
      <c r="P1015" s="701">
        <v>1.3912163105711493</v>
      </c>
      <c r="Q1015" s="712">
        <v>232.4970828471412</v>
      </c>
    </row>
    <row r="1016" spans="1:17" ht="14.4" customHeight="1" x14ac:dyDescent="0.3">
      <c r="A1016" s="695" t="s">
        <v>4586</v>
      </c>
      <c r="B1016" s="696" t="s">
        <v>3864</v>
      </c>
      <c r="C1016" s="696" t="s">
        <v>3896</v>
      </c>
      <c r="D1016" s="696" t="s">
        <v>3911</v>
      </c>
      <c r="E1016" s="696" t="s">
        <v>3912</v>
      </c>
      <c r="F1016" s="711">
        <v>1463</v>
      </c>
      <c r="G1016" s="711">
        <v>169708</v>
      </c>
      <c r="H1016" s="711">
        <v>1</v>
      </c>
      <c r="I1016" s="711">
        <v>116</v>
      </c>
      <c r="J1016" s="711">
        <v>1640</v>
      </c>
      <c r="K1016" s="711">
        <v>190240</v>
      </c>
      <c r="L1016" s="711">
        <v>1.1209842788790156</v>
      </c>
      <c r="M1016" s="711">
        <v>116</v>
      </c>
      <c r="N1016" s="711">
        <v>1399</v>
      </c>
      <c r="O1016" s="711">
        <v>162934</v>
      </c>
      <c r="P1016" s="701">
        <v>0.96008438022957077</v>
      </c>
      <c r="Q1016" s="712">
        <v>116.46461758398857</v>
      </c>
    </row>
    <row r="1017" spans="1:17" ht="14.4" customHeight="1" x14ac:dyDescent="0.3">
      <c r="A1017" s="695" t="s">
        <v>4586</v>
      </c>
      <c r="B1017" s="696" t="s">
        <v>3864</v>
      </c>
      <c r="C1017" s="696" t="s">
        <v>3896</v>
      </c>
      <c r="D1017" s="696" t="s">
        <v>3913</v>
      </c>
      <c r="E1017" s="696" t="s">
        <v>3914</v>
      </c>
      <c r="F1017" s="711"/>
      <c r="G1017" s="711"/>
      <c r="H1017" s="711"/>
      <c r="I1017" s="711"/>
      <c r="J1017" s="711">
        <v>1</v>
      </c>
      <c r="K1017" s="711">
        <v>320</v>
      </c>
      <c r="L1017" s="711"/>
      <c r="M1017" s="711">
        <v>320</v>
      </c>
      <c r="N1017" s="711"/>
      <c r="O1017" s="711"/>
      <c r="P1017" s="701"/>
      <c r="Q1017" s="712"/>
    </row>
    <row r="1018" spans="1:17" ht="14.4" customHeight="1" x14ac:dyDescent="0.3">
      <c r="A1018" s="695" t="s">
        <v>4586</v>
      </c>
      <c r="B1018" s="696" t="s">
        <v>3864</v>
      </c>
      <c r="C1018" s="696" t="s">
        <v>3896</v>
      </c>
      <c r="D1018" s="696" t="s">
        <v>3915</v>
      </c>
      <c r="E1018" s="696" t="s">
        <v>3916</v>
      </c>
      <c r="F1018" s="711">
        <v>71</v>
      </c>
      <c r="G1018" s="711">
        <v>34293</v>
      </c>
      <c r="H1018" s="711">
        <v>1</v>
      </c>
      <c r="I1018" s="711">
        <v>483</v>
      </c>
      <c r="J1018" s="711">
        <v>43</v>
      </c>
      <c r="K1018" s="711">
        <v>20812</v>
      </c>
      <c r="L1018" s="711">
        <v>0.6068877030297728</v>
      </c>
      <c r="M1018" s="711">
        <v>484</v>
      </c>
      <c r="N1018" s="711">
        <v>29</v>
      </c>
      <c r="O1018" s="711">
        <v>14058</v>
      </c>
      <c r="P1018" s="701">
        <v>0.40993788819875776</v>
      </c>
      <c r="Q1018" s="712">
        <v>484.75862068965517</v>
      </c>
    </row>
    <row r="1019" spans="1:17" ht="14.4" customHeight="1" x14ac:dyDescent="0.3">
      <c r="A1019" s="695" t="s">
        <v>4586</v>
      </c>
      <c r="B1019" s="696" t="s">
        <v>3864</v>
      </c>
      <c r="C1019" s="696" t="s">
        <v>3896</v>
      </c>
      <c r="D1019" s="696" t="s">
        <v>3917</v>
      </c>
      <c r="E1019" s="696" t="s">
        <v>3918</v>
      </c>
      <c r="F1019" s="711">
        <v>312</v>
      </c>
      <c r="G1019" s="711">
        <v>210912</v>
      </c>
      <c r="H1019" s="711">
        <v>1</v>
      </c>
      <c r="I1019" s="711">
        <v>676</v>
      </c>
      <c r="J1019" s="711">
        <v>217</v>
      </c>
      <c r="K1019" s="711">
        <v>146909</v>
      </c>
      <c r="L1019" s="711">
        <v>0.69654168563192231</v>
      </c>
      <c r="M1019" s="711">
        <v>677</v>
      </c>
      <c r="N1019" s="711">
        <v>313</v>
      </c>
      <c r="O1019" s="711">
        <v>212073</v>
      </c>
      <c r="P1019" s="701">
        <v>1.0055046654528903</v>
      </c>
      <c r="Q1019" s="712">
        <v>677.54952076677318</v>
      </c>
    </row>
    <row r="1020" spans="1:17" ht="14.4" customHeight="1" x14ac:dyDescent="0.3">
      <c r="A1020" s="695" t="s">
        <v>4586</v>
      </c>
      <c r="B1020" s="696" t="s">
        <v>3864</v>
      </c>
      <c r="C1020" s="696" t="s">
        <v>3896</v>
      </c>
      <c r="D1020" s="696" t="s">
        <v>4569</v>
      </c>
      <c r="E1020" s="696" t="s">
        <v>3971</v>
      </c>
      <c r="F1020" s="711">
        <v>2</v>
      </c>
      <c r="G1020" s="711">
        <v>1562</v>
      </c>
      <c r="H1020" s="711">
        <v>1</v>
      </c>
      <c r="I1020" s="711">
        <v>781</v>
      </c>
      <c r="J1020" s="711"/>
      <c r="K1020" s="711"/>
      <c r="L1020" s="711"/>
      <c r="M1020" s="711"/>
      <c r="N1020" s="711"/>
      <c r="O1020" s="711"/>
      <c r="P1020" s="701"/>
      <c r="Q1020" s="712"/>
    </row>
    <row r="1021" spans="1:17" ht="14.4" customHeight="1" x14ac:dyDescent="0.3">
      <c r="A1021" s="695" t="s">
        <v>4586</v>
      </c>
      <c r="B1021" s="696" t="s">
        <v>3864</v>
      </c>
      <c r="C1021" s="696" t="s">
        <v>3896</v>
      </c>
      <c r="D1021" s="696" t="s">
        <v>3919</v>
      </c>
      <c r="E1021" s="696" t="s">
        <v>3920</v>
      </c>
      <c r="F1021" s="711">
        <v>3</v>
      </c>
      <c r="G1021" s="711">
        <v>2244</v>
      </c>
      <c r="H1021" s="711">
        <v>1</v>
      </c>
      <c r="I1021" s="711">
        <v>748</v>
      </c>
      <c r="J1021" s="711"/>
      <c r="K1021" s="711"/>
      <c r="L1021" s="711"/>
      <c r="M1021" s="711"/>
      <c r="N1021" s="711">
        <v>1</v>
      </c>
      <c r="O1021" s="711">
        <v>749</v>
      </c>
      <c r="P1021" s="701">
        <v>0.33377896613190733</v>
      </c>
      <c r="Q1021" s="712">
        <v>749</v>
      </c>
    </row>
    <row r="1022" spans="1:17" ht="14.4" customHeight="1" x14ac:dyDescent="0.3">
      <c r="A1022" s="695" t="s">
        <v>4586</v>
      </c>
      <c r="B1022" s="696" t="s">
        <v>3864</v>
      </c>
      <c r="C1022" s="696" t="s">
        <v>3896</v>
      </c>
      <c r="D1022" s="696" t="s">
        <v>3921</v>
      </c>
      <c r="E1022" s="696" t="s">
        <v>3916</v>
      </c>
      <c r="F1022" s="711">
        <v>35</v>
      </c>
      <c r="G1022" s="711">
        <v>19250</v>
      </c>
      <c r="H1022" s="711">
        <v>1</v>
      </c>
      <c r="I1022" s="711">
        <v>550</v>
      </c>
      <c r="J1022" s="711">
        <v>22</v>
      </c>
      <c r="K1022" s="711">
        <v>12166</v>
      </c>
      <c r="L1022" s="711">
        <v>0.63200000000000001</v>
      </c>
      <c r="M1022" s="711">
        <v>553</v>
      </c>
      <c r="N1022" s="711">
        <v>71</v>
      </c>
      <c r="O1022" s="711">
        <v>39351</v>
      </c>
      <c r="P1022" s="701">
        <v>2.0442077922077924</v>
      </c>
      <c r="Q1022" s="712">
        <v>554.23943661971828</v>
      </c>
    </row>
    <row r="1023" spans="1:17" ht="14.4" customHeight="1" x14ac:dyDescent="0.3">
      <c r="A1023" s="695" t="s">
        <v>4586</v>
      </c>
      <c r="B1023" s="696" t="s">
        <v>3864</v>
      </c>
      <c r="C1023" s="696" t="s">
        <v>3896</v>
      </c>
      <c r="D1023" s="696" t="s">
        <v>3922</v>
      </c>
      <c r="E1023" s="696" t="s">
        <v>3918</v>
      </c>
      <c r="F1023" s="711">
        <v>189</v>
      </c>
      <c r="G1023" s="711">
        <v>140427</v>
      </c>
      <c r="H1023" s="711">
        <v>1</v>
      </c>
      <c r="I1023" s="711">
        <v>743</v>
      </c>
      <c r="J1023" s="711">
        <v>386</v>
      </c>
      <c r="K1023" s="711">
        <v>287956</v>
      </c>
      <c r="L1023" s="711">
        <v>2.0505743197533239</v>
      </c>
      <c r="M1023" s="711">
        <v>746</v>
      </c>
      <c r="N1023" s="711">
        <v>394</v>
      </c>
      <c r="O1023" s="711">
        <v>294316</v>
      </c>
      <c r="P1023" s="701">
        <v>2.0958647553533152</v>
      </c>
      <c r="Q1023" s="712">
        <v>746.994923857868</v>
      </c>
    </row>
    <row r="1024" spans="1:17" ht="14.4" customHeight="1" x14ac:dyDescent="0.3">
      <c r="A1024" s="695" t="s">
        <v>4586</v>
      </c>
      <c r="B1024" s="696" t="s">
        <v>3864</v>
      </c>
      <c r="C1024" s="696" t="s">
        <v>3896</v>
      </c>
      <c r="D1024" s="696" t="s">
        <v>4014</v>
      </c>
      <c r="E1024" s="696" t="s">
        <v>4015</v>
      </c>
      <c r="F1024" s="711">
        <v>1147</v>
      </c>
      <c r="G1024" s="711">
        <v>917600</v>
      </c>
      <c r="H1024" s="711">
        <v>1</v>
      </c>
      <c r="I1024" s="711">
        <v>800</v>
      </c>
      <c r="J1024" s="711">
        <v>1221</v>
      </c>
      <c r="K1024" s="711">
        <v>980463</v>
      </c>
      <c r="L1024" s="711">
        <v>1.0685080645161291</v>
      </c>
      <c r="M1024" s="711">
        <v>803</v>
      </c>
      <c r="N1024" s="711">
        <v>1088</v>
      </c>
      <c r="O1024" s="711">
        <v>874872</v>
      </c>
      <c r="P1024" s="701">
        <v>0.95343504795117695</v>
      </c>
      <c r="Q1024" s="712">
        <v>804.11029411764707</v>
      </c>
    </row>
    <row r="1025" spans="1:17" ht="14.4" customHeight="1" x14ac:dyDescent="0.3">
      <c r="A1025" s="695" t="s">
        <v>4586</v>
      </c>
      <c r="B1025" s="696" t="s">
        <v>3864</v>
      </c>
      <c r="C1025" s="696" t="s">
        <v>3896</v>
      </c>
      <c r="D1025" s="696" t="s">
        <v>3923</v>
      </c>
      <c r="E1025" s="696" t="s">
        <v>3924</v>
      </c>
      <c r="F1025" s="711">
        <v>8</v>
      </c>
      <c r="G1025" s="711">
        <v>3480</v>
      </c>
      <c r="H1025" s="711">
        <v>1</v>
      </c>
      <c r="I1025" s="711">
        <v>435</v>
      </c>
      <c r="J1025" s="711">
        <v>20</v>
      </c>
      <c r="K1025" s="711">
        <v>8780</v>
      </c>
      <c r="L1025" s="711">
        <v>2.5229885057471266</v>
      </c>
      <c r="M1025" s="711">
        <v>439</v>
      </c>
      <c r="N1025" s="711">
        <v>8</v>
      </c>
      <c r="O1025" s="711">
        <v>3519</v>
      </c>
      <c r="P1025" s="701">
        <v>1.0112068965517242</v>
      </c>
      <c r="Q1025" s="712">
        <v>439.875</v>
      </c>
    </row>
    <row r="1026" spans="1:17" ht="14.4" customHeight="1" x14ac:dyDescent="0.3">
      <c r="A1026" s="695" t="s">
        <v>4586</v>
      </c>
      <c r="B1026" s="696" t="s">
        <v>3864</v>
      </c>
      <c r="C1026" s="696" t="s">
        <v>3896</v>
      </c>
      <c r="D1026" s="696" t="s">
        <v>3925</v>
      </c>
      <c r="E1026" s="696" t="s">
        <v>3926</v>
      </c>
      <c r="F1026" s="711">
        <v>81</v>
      </c>
      <c r="G1026" s="711">
        <v>34668</v>
      </c>
      <c r="H1026" s="711">
        <v>1</v>
      </c>
      <c r="I1026" s="711">
        <v>428</v>
      </c>
      <c r="J1026" s="711">
        <v>71</v>
      </c>
      <c r="K1026" s="711">
        <v>30601</v>
      </c>
      <c r="L1026" s="711">
        <v>0.88268720433829473</v>
      </c>
      <c r="M1026" s="711">
        <v>431</v>
      </c>
      <c r="N1026" s="711">
        <v>49</v>
      </c>
      <c r="O1026" s="711">
        <v>21195</v>
      </c>
      <c r="P1026" s="701">
        <v>0.61137071651090347</v>
      </c>
      <c r="Q1026" s="712">
        <v>432.55102040816325</v>
      </c>
    </row>
    <row r="1027" spans="1:17" ht="14.4" customHeight="1" x14ac:dyDescent="0.3">
      <c r="A1027" s="695" t="s">
        <v>4586</v>
      </c>
      <c r="B1027" s="696" t="s">
        <v>3864</v>
      </c>
      <c r="C1027" s="696" t="s">
        <v>3896</v>
      </c>
      <c r="D1027" s="696" t="s">
        <v>4035</v>
      </c>
      <c r="E1027" s="696" t="s">
        <v>3963</v>
      </c>
      <c r="F1027" s="711">
        <v>42</v>
      </c>
      <c r="G1027" s="711">
        <v>29442</v>
      </c>
      <c r="H1027" s="711">
        <v>1</v>
      </c>
      <c r="I1027" s="711">
        <v>701</v>
      </c>
      <c r="J1027" s="711">
        <v>73</v>
      </c>
      <c r="K1027" s="711">
        <v>51465</v>
      </c>
      <c r="L1027" s="711">
        <v>1.7480130425922151</v>
      </c>
      <c r="M1027" s="711">
        <v>705</v>
      </c>
      <c r="N1027" s="711">
        <v>30</v>
      </c>
      <c r="O1027" s="711">
        <v>21206</v>
      </c>
      <c r="P1027" s="701">
        <v>0.72026356905101552</v>
      </c>
      <c r="Q1027" s="712">
        <v>706.86666666666667</v>
      </c>
    </row>
    <row r="1028" spans="1:17" ht="14.4" customHeight="1" x14ac:dyDescent="0.3">
      <c r="A1028" s="695" t="s">
        <v>4586</v>
      </c>
      <c r="B1028" s="696" t="s">
        <v>3864</v>
      </c>
      <c r="C1028" s="696" t="s">
        <v>3896</v>
      </c>
      <c r="D1028" s="696" t="s">
        <v>4036</v>
      </c>
      <c r="E1028" s="696" t="s">
        <v>3920</v>
      </c>
      <c r="F1028" s="711">
        <v>8</v>
      </c>
      <c r="G1028" s="711">
        <v>6520</v>
      </c>
      <c r="H1028" s="711">
        <v>1</v>
      </c>
      <c r="I1028" s="711">
        <v>815</v>
      </c>
      <c r="J1028" s="711">
        <v>13</v>
      </c>
      <c r="K1028" s="711">
        <v>10634</v>
      </c>
      <c r="L1028" s="711">
        <v>1.6309815950920246</v>
      </c>
      <c r="M1028" s="711">
        <v>818</v>
      </c>
      <c r="N1028" s="711">
        <v>13</v>
      </c>
      <c r="O1028" s="711">
        <v>10678</v>
      </c>
      <c r="P1028" s="701">
        <v>1.6377300613496932</v>
      </c>
      <c r="Q1028" s="712">
        <v>821.38461538461536</v>
      </c>
    </row>
    <row r="1029" spans="1:17" ht="14.4" customHeight="1" x14ac:dyDescent="0.3">
      <c r="A1029" s="695" t="s">
        <v>4586</v>
      </c>
      <c r="B1029" s="696" t="s">
        <v>3864</v>
      </c>
      <c r="C1029" s="696" t="s">
        <v>3896</v>
      </c>
      <c r="D1029" s="696" t="s">
        <v>3927</v>
      </c>
      <c r="E1029" s="696" t="s">
        <v>3928</v>
      </c>
      <c r="F1029" s="711">
        <v>189</v>
      </c>
      <c r="G1029" s="711">
        <v>38934</v>
      </c>
      <c r="H1029" s="711">
        <v>1</v>
      </c>
      <c r="I1029" s="711">
        <v>206</v>
      </c>
      <c r="J1029" s="711">
        <v>330</v>
      </c>
      <c r="K1029" s="711">
        <v>68310</v>
      </c>
      <c r="L1029" s="711">
        <v>1.7545076282940362</v>
      </c>
      <c r="M1029" s="711">
        <v>207</v>
      </c>
      <c r="N1029" s="711">
        <v>297</v>
      </c>
      <c r="O1029" s="711">
        <v>61639</v>
      </c>
      <c r="P1029" s="701">
        <v>1.5831663841372579</v>
      </c>
      <c r="Q1029" s="712">
        <v>207.53872053872053</v>
      </c>
    </row>
    <row r="1030" spans="1:17" ht="14.4" customHeight="1" x14ac:dyDescent="0.3">
      <c r="A1030" s="695" t="s">
        <v>4586</v>
      </c>
      <c r="B1030" s="696" t="s">
        <v>3864</v>
      </c>
      <c r="C1030" s="696" t="s">
        <v>3896</v>
      </c>
      <c r="D1030" s="696" t="s">
        <v>3931</v>
      </c>
      <c r="E1030" s="696" t="s">
        <v>3932</v>
      </c>
      <c r="F1030" s="711">
        <v>16</v>
      </c>
      <c r="G1030" s="711">
        <v>5216</v>
      </c>
      <c r="H1030" s="711">
        <v>1</v>
      </c>
      <c r="I1030" s="711">
        <v>326</v>
      </c>
      <c r="J1030" s="711">
        <v>5</v>
      </c>
      <c r="K1030" s="711">
        <v>1635</v>
      </c>
      <c r="L1030" s="711">
        <v>0.3134585889570552</v>
      </c>
      <c r="M1030" s="711">
        <v>327</v>
      </c>
      <c r="N1030" s="711">
        <v>5</v>
      </c>
      <c r="O1030" s="711">
        <v>1644</v>
      </c>
      <c r="P1030" s="701">
        <v>0.31518404907975461</v>
      </c>
      <c r="Q1030" s="712">
        <v>328.8</v>
      </c>
    </row>
    <row r="1031" spans="1:17" ht="14.4" customHeight="1" x14ac:dyDescent="0.3">
      <c r="A1031" s="695" t="s">
        <v>4586</v>
      </c>
      <c r="B1031" s="696" t="s">
        <v>3864</v>
      </c>
      <c r="C1031" s="696" t="s">
        <v>3896</v>
      </c>
      <c r="D1031" s="696" t="s">
        <v>3935</v>
      </c>
      <c r="E1031" s="696" t="s">
        <v>3936</v>
      </c>
      <c r="F1031" s="711">
        <v>2195</v>
      </c>
      <c r="G1031" s="711">
        <v>177795</v>
      </c>
      <c r="H1031" s="711">
        <v>1</v>
      </c>
      <c r="I1031" s="711">
        <v>81</v>
      </c>
      <c r="J1031" s="711">
        <v>2123</v>
      </c>
      <c r="K1031" s="711">
        <v>174086</v>
      </c>
      <c r="L1031" s="711">
        <v>0.9791388959194578</v>
      </c>
      <c r="M1031" s="711">
        <v>82</v>
      </c>
      <c r="N1031" s="711">
        <v>2206</v>
      </c>
      <c r="O1031" s="711">
        <v>182090</v>
      </c>
      <c r="P1031" s="701">
        <v>1.0241570347872551</v>
      </c>
      <c r="Q1031" s="712">
        <v>82.543064369900279</v>
      </c>
    </row>
    <row r="1032" spans="1:17" ht="14.4" customHeight="1" x14ac:dyDescent="0.3">
      <c r="A1032" s="695" t="s">
        <v>4586</v>
      </c>
      <c r="B1032" s="696" t="s">
        <v>3864</v>
      </c>
      <c r="C1032" s="696" t="s">
        <v>3896</v>
      </c>
      <c r="D1032" s="696" t="s">
        <v>3939</v>
      </c>
      <c r="E1032" s="696" t="s">
        <v>3940</v>
      </c>
      <c r="F1032" s="711">
        <v>3</v>
      </c>
      <c r="G1032" s="711">
        <v>2556</v>
      </c>
      <c r="H1032" s="711">
        <v>1</v>
      </c>
      <c r="I1032" s="711">
        <v>852</v>
      </c>
      <c r="J1032" s="711">
        <v>4</v>
      </c>
      <c r="K1032" s="711">
        <v>2812</v>
      </c>
      <c r="L1032" s="711">
        <v>1.1001564945226916</v>
      </c>
      <c r="M1032" s="711">
        <v>703</v>
      </c>
      <c r="N1032" s="711">
        <v>4</v>
      </c>
      <c r="O1032" s="711">
        <v>2818</v>
      </c>
      <c r="P1032" s="701">
        <v>1.1025039123630673</v>
      </c>
      <c r="Q1032" s="712">
        <v>704.5</v>
      </c>
    </row>
    <row r="1033" spans="1:17" ht="14.4" customHeight="1" x14ac:dyDescent="0.3">
      <c r="A1033" s="695" t="s">
        <v>4586</v>
      </c>
      <c r="B1033" s="696" t="s">
        <v>3864</v>
      </c>
      <c r="C1033" s="696" t="s">
        <v>3896</v>
      </c>
      <c r="D1033" s="696" t="s">
        <v>3941</v>
      </c>
      <c r="E1033" s="696" t="s">
        <v>3942</v>
      </c>
      <c r="F1033" s="711">
        <v>1</v>
      </c>
      <c r="G1033" s="711">
        <v>0</v>
      </c>
      <c r="H1033" s="711"/>
      <c r="I1033" s="711">
        <v>0</v>
      </c>
      <c r="J1033" s="711"/>
      <c r="K1033" s="711"/>
      <c r="L1033" s="711"/>
      <c r="M1033" s="711"/>
      <c r="N1033" s="711"/>
      <c r="O1033" s="711"/>
      <c r="P1033" s="701"/>
      <c r="Q1033" s="712"/>
    </row>
    <row r="1034" spans="1:17" ht="14.4" customHeight="1" x14ac:dyDescent="0.3">
      <c r="A1034" s="695" t="s">
        <v>4586</v>
      </c>
      <c r="B1034" s="696" t="s">
        <v>3864</v>
      </c>
      <c r="C1034" s="696" t="s">
        <v>3896</v>
      </c>
      <c r="D1034" s="696" t="s">
        <v>4016</v>
      </c>
      <c r="E1034" s="696" t="s">
        <v>4015</v>
      </c>
      <c r="F1034" s="711">
        <v>193</v>
      </c>
      <c r="G1034" s="711">
        <v>178718</v>
      </c>
      <c r="H1034" s="711">
        <v>1</v>
      </c>
      <c r="I1034" s="711">
        <v>926</v>
      </c>
      <c r="J1034" s="711">
        <v>124</v>
      </c>
      <c r="K1034" s="711">
        <v>115196</v>
      </c>
      <c r="L1034" s="711">
        <v>0.64456853814389148</v>
      </c>
      <c r="M1034" s="711">
        <v>929</v>
      </c>
      <c r="N1034" s="711">
        <v>62</v>
      </c>
      <c r="O1034" s="711">
        <v>57738</v>
      </c>
      <c r="P1034" s="701">
        <v>0.32306762609250328</v>
      </c>
      <c r="Q1034" s="712">
        <v>931.25806451612902</v>
      </c>
    </row>
    <row r="1035" spans="1:17" ht="14.4" customHeight="1" x14ac:dyDescent="0.3">
      <c r="A1035" s="695" t="s">
        <v>4586</v>
      </c>
      <c r="B1035" s="696" t="s">
        <v>3864</v>
      </c>
      <c r="C1035" s="696" t="s">
        <v>3896</v>
      </c>
      <c r="D1035" s="696" t="s">
        <v>3943</v>
      </c>
      <c r="E1035" s="696" t="s">
        <v>3944</v>
      </c>
      <c r="F1035" s="711"/>
      <c r="G1035" s="711"/>
      <c r="H1035" s="711"/>
      <c r="I1035" s="711"/>
      <c r="J1035" s="711">
        <v>4</v>
      </c>
      <c r="K1035" s="711">
        <v>0</v>
      </c>
      <c r="L1035" s="711"/>
      <c r="M1035" s="711">
        <v>0</v>
      </c>
      <c r="N1035" s="711"/>
      <c r="O1035" s="711"/>
      <c r="P1035" s="701"/>
      <c r="Q1035" s="712"/>
    </row>
    <row r="1036" spans="1:17" ht="14.4" customHeight="1" x14ac:dyDescent="0.3">
      <c r="A1036" s="695" t="s">
        <v>4586</v>
      </c>
      <c r="B1036" s="696" t="s">
        <v>3864</v>
      </c>
      <c r="C1036" s="696" t="s">
        <v>3896</v>
      </c>
      <c r="D1036" s="696" t="s">
        <v>3945</v>
      </c>
      <c r="E1036" s="696" t="s">
        <v>3946</v>
      </c>
      <c r="F1036" s="711">
        <v>46</v>
      </c>
      <c r="G1036" s="711">
        <v>5106</v>
      </c>
      <c r="H1036" s="711">
        <v>1</v>
      </c>
      <c r="I1036" s="711">
        <v>111</v>
      </c>
      <c r="J1036" s="711">
        <v>16</v>
      </c>
      <c r="K1036" s="711">
        <v>1792</v>
      </c>
      <c r="L1036" s="711">
        <v>0.35095965530748141</v>
      </c>
      <c r="M1036" s="711">
        <v>112</v>
      </c>
      <c r="N1036" s="711">
        <v>8</v>
      </c>
      <c r="O1036" s="711">
        <v>896</v>
      </c>
      <c r="P1036" s="701">
        <v>0.17547982765374071</v>
      </c>
      <c r="Q1036" s="712">
        <v>112</v>
      </c>
    </row>
    <row r="1037" spans="1:17" ht="14.4" customHeight="1" x14ac:dyDescent="0.3">
      <c r="A1037" s="695" t="s">
        <v>4586</v>
      </c>
      <c r="B1037" s="696" t="s">
        <v>3864</v>
      </c>
      <c r="C1037" s="696" t="s">
        <v>3896</v>
      </c>
      <c r="D1037" s="696" t="s">
        <v>4017</v>
      </c>
      <c r="E1037" s="696" t="s">
        <v>4015</v>
      </c>
      <c r="F1037" s="711">
        <v>373</v>
      </c>
      <c r="G1037" s="711">
        <v>273409</v>
      </c>
      <c r="H1037" s="711">
        <v>1</v>
      </c>
      <c r="I1037" s="711">
        <v>733</v>
      </c>
      <c r="J1037" s="711">
        <v>173</v>
      </c>
      <c r="K1037" s="711">
        <v>126982</v>
      </c>
      <c r="L1037" s="711">
        <v>0.46443972217447121</v>
      </c>
      <c r="M1037" s="711">
        <v>734</v>
      </c>
      <c r="N1037" s="711">
        <v>273</v>
      </c>
      <c r="O1037" s="711">
        <v>200476</v>
      </c>
      <c r="P1037" s="701">
        <v>0.73324579659045608</v>
      </c>
      <c r="Q1037" s="712">
        <v>734.34432234432234</v>
      </c>
    </row>
    <row r="1038" spans="1:17" ht="14.4" customHeight="1" x14ac:dyDescent="0.3">
      <c r="A1038" s="695" t="s">
        <v>4586</v>
      </c>
      <c r="B1038" s="696" t="s">
        <v>3864</v>
      </c>
      <c r="C1038" s="696" t="s">
        <v>3896</v>
      </c>
      <c r="D1038" s="696" t="s">
        <v>4025</v>
      </c>
      <c r="E1038" s="696" t="s">
        <v>4026</v>
      </c>
      <c r="F1038" s="711"/>
      <c r="G1038" s="711"/>
      <c r="H1038" s="711"/>
      <c r="I1038" s="711"/>
      <c r="J1038" s="711"/>
      <c r="K1038" s="711"/>
      <c r="L1038" s="711"/>
      <c r="M1038" s="711"/>
      <c r="N1038" s="711">
        <v>1</v>
      </c>
      <c r="O1038" s="711">
        <v>56</v>
      </c>
      <c r="P1038" s="701"/>
      <c r="Q1038" s="712">
        <v>56</v>
      </c>
    </row>
    <row r="1039" spans="1:17" ht="14.4" customHeight="1" x14ac:dyDescent="0.3">
      <c r="A1039" s="695" t="s">
        <v>4586</v>
      </c>
      <c r="B1039" s="696" t="s">
        <v>3864</v>
      </c>
      <c r="C1039" s="696" t="s">
        <v>3896</v>
      </c>
      <c r="D1039" s="696" t="s">
        <v>3947</v>
      </c>
      <c r="E1039" s="696" t="s">
        <v>3948</v>
      </c>
      <c r="F1039" s="711"/>
      <c r="G1039" s="711"/>
      <c r="H1039" s="711"/>
      <c r="I1039" s="711"/>
      <c r="J1039" s="711">
        <v>3</v>
      </c>
      <c r="K1039" s="711">
        <v>243</v>
      </c>
      <c r="L1039" s="711"/>
      <c r="M1039" s="711">
        <v>81</v>
      </c>
      <c r="N1039" s="711"/>
      <c r="O1039" s="711"/>
      <c r="P1039" s="701"/>
      <c r="Q1039" s="712"/>
    </row>
    <row r="1040" spans="1:17" ht="14.4" customHeight="1" x14ac:dyDescent="0.3">
      <c r="A1040" s="695" t="s">
        <v>4586</v>
      </c>
      <c r="B1040" s="696" t="s">
        <v>3864</v>
      </c>
      <c r="C1040" s="696" t="s">
        <v>3896</v>
      </c>
      <c r="D1040" s="696" t="s">
        <v>4018</v>
      </c>
      <c r="E1040" s="696" t="s">
        <v>4019</v>
      </c>
      <c r="F1040" s="711">
        <v>85</v>
      </c>
      <c r="G1040" s="711">
        <v>44455</v>
      </c>
      <c r="H1040" s="711">
        <v>1</v>
      </c>
      <c r="I1040" s="711">
        <v>523</v>
      </c>
      <c r="J1040" s="711">
        <v>43</v>
      </c>
      <c r="K1040" s="711">
        <v>22532</v>
      </c>
      <c r="L1040" s="711">
        <v>0.50684962321448657</v>
      </c>
      <c r="M1040" s="711">
        <v>524</v>
      </c>
      <c r="N1040" s="711">
        <v>60</v>
      </c>
      <c r="O1040" s="711">
        <v>31448</v>
      </c>
      <c r="P1040" s="701">
        <v>0.70741198965245755</v>
      </c>
      <c r="Q1040" s="712">
        <v>524.13333333333333</v>
      </c>
    </row>
    <row r="1041" spans="1:17" ht="14.4" customHeight="1" x14ac:dyDescent="0.3">
      <c r="A1041" s="695" t="s">
        <v>4586</v>
      </c>
      <c r="B1041" s="696" t="s">
        <v>3864</v>
      </c>
      <c r="C1041" s="696" t="s">
        <v>3896</v>
      </c>
      <c r="D1041" s="696" t="s">
        <v>3953</v>
      </c>
      <c r="E1041" s="696" t="s">
        <v>3954</v>
      </c>
      <c r="F1041" s="711">
        <v>37</v>
      </c>
      <c r="G1041" s="711">
        <v>10915</v>
      </c>
      <c r="H1041" s="711">
        <v>1</v>
      </c>
      <c r="I1041" s="711">
        <v>295</v>
      </c>
      <c r="J1041" s="711">
        <v>28</v>
      </c>
      <c r="K1041" s="711">
        <v>8288</v>
      </c>
      <c r="L1041" s="711">
        <v>0.7593220338983051</v>
      </c>
      <c r="M1041" s="711">
        <v>296</v>
      </c>
      <c r="N1041" s="711">
        <v>3</v>
      </c>
      <c r="O1041" s="711">
        <v>888</v>
      </c>
      <c r="P1041" s="701">
        <v>8.1355932203389825E-2</v>
      </c>
      <c r="Q1041" s="712">
        <v>296</v>
      </c>
    </row>
    <row r="1042" spans="1:17" ht="14.4" customHeight="1" x14ac:dyDescent="0.3">
      <c r="A1042" s="695" t="s">
        <v>4586</v>
      </c>
      <c r="B1042" s="696" t="s">
        <v>3864</v>
      </c>
      <c r="C1042" s="696" t="s">
        <v>3896</v>
      </c>
      <c r="D1042" s="696" t="s">
        <v>4020</v>
      </c>
      <c r="E1042" s="696" t="s">
        <v>3928</v>
      </c>
      <c r="F1042" s="711">
        <v>99</v>
      </c>
      <c r="G1042" s="711">
        <v>17028</v>
      </c>
      <c r="H1042" s="711">
        <v>1</v>
      </c>
      <c r="I1042" s="711">
        <v>172</v>
      </c>
      <c r="J1042" s="711">
        <v>56</v>
      </c>
      <c r="K1042" s="711">
        <v>9632</v>
      </c>
      <c r="L1042" s="711">
        <v>0.56565656565656564</v>
      </c>
      <c r="M1042" s="711">
        <v>172</v>
      </c>
      <c r="N1042" s="711">
        <v>63</v>
      </c>
      <c r="O1042" s="711">
        <v>10866</v>
      </c>
      <c r="P1042" s="701">
        <v>0.63812544045102182</v>
      </c>
      <c r="Q1042" s="712">
        <v>172.47619047619048</v>
      </c>
    </row>
    <row r="1043" spans="1:17" ht="14.4" customHeight="1" x14ac:dyDescent="0.3">
      <c r="A1043" s="695" t="s">
        <v>4586</v>
      </c>
      <c r="B1043" s="696" t="s">
        <v>3864</v>
      </c>
      <c r="C1043" s="696" t="s">
        <v>3896</v>
      </c>
      <c r="D1043" s="696" t="s">
        <v>3957</v>
      </c>
      <c r="E1043" s="696" t="s">
        <v>3954</v>
      </c>
      <c r="F1043" s="711">
        <v>133</v>
      </c>
      <c r="G1043" s="711">
        <v>48146</v>
      </c>
      <c r="H1043" s="711">
        <v>1</v>
      </c>
      <c r="I1043" s="711">
        <v>362</v>
      </c>
      <c r="J1043" s="711">
        <v>45</v>
      </c>
      <c r="K1043" s="711">
        <v>16425</v>
      </c>
      <c r="L1043" s="711">
        <v>0.34114983591575626</v>
      </c>
      <c r="M1043" s="711">
        <v>365</v>
      </c>
      <c r="N1043" s="711">
        <v>21</v>
      </c>
      <c r="O1043" s="711">
        <v>7665</v>
      </c>
      <c r="P1043" s="701">
        <v>0.15920325676068625</v>
      </c>
      <c r="Q1043" s="712">
        <v>365</v>
      </c>
    </row>
    <row r="1044" spans="1:17" ht="14.4" customHeight="1" x14ac:dyDescent="0.3">
      <c r="A1044" s="695" t="s">
        <v>4586</v>
      </c>
      <c r="B1044" s="696" t="s">
        <v>3864</v>
      </c>
      <c r="C1044" s="696" t="s">
        <v>3896</v>
      </c>
      <c r="D1044" s="696" t="s">
        <v>3962</v>
      </c>
      <c r="E1044" s="696" t="s">
        <v>3963</v>
      </c>
      <c r="F1044" s="711">
        <v>17</v>
      </c>
      <c r="G1044" s="711">
        <v>10183</v>
      </c>
      <c r="H1044" s="711">
        <v>1</v>
      </c>
      <c r="I1044" s="711">
        <v>599</v>
      </c>
      <c r="J1044" s="711">
        <v>1</v>
      </c>
      <c r="K1044" s="711">
        <v>601</v>
      </c>
      <c r="L1044" s="711">
        <v>5.9019935186094469E-2</v>
      </c>
      <c r="M1044" s="711">
        <v>601</v>
      </c>
      <c r="N1044" s="711">
        <v>6</v>
      </c>
      <c r="O1044" s="711">
        <v>3610</v>
      </c>
      <c r="P1044" s="701">
        <v>0.35451242266522637</v>
      </c>
      <c r="Q1044" s="712">
        <v>601.66666666666663</v>
      </c>
    </row>
    <row r="1045" spans="1:17" ht="14.4" customHeight="1" x14ac:dyDescent="0.3">
      <c r="A1045" s="695" t="s">
        <v>4586</v>
      </c>
      <c r="B1045" s="696" t="s">
        <v>3864</v>
      </c>
      <c r="C1045" s="696" t="s">
        <v>3896</v>
      </c>
      <c r="D1045" s="696" t="s">
        <v>4037</v>
      </c>
      <c r="E1045" s="696" t="s">
        <v>4038</v>
      </c>
      <c r="F1045" s="711">
        <v>8</v>
      </c>
      <c r="G1045" s="711">
        <v>800</v>
      </c>
      <c r="H1045" s="711">
        <v>1</v>
      </c>
      <c r="I1045" s="711">
        <v>100</v>
      </c>
      <c r="J1045" s="711">
        <v>3</v>
      </c>
      <c r="K1045" s="711">
        <v>300</v>
      </c>
      <c r="L1045" s="711">
        <v>0.375</v>
      </c>
      <c r="M1045" s="711">
        <v>100</v>
      </c>
      <c r="N1045" s="711">
        <v>2</v>
      </c>
      <c r="O1045" s="711">
        <v>200</v>
      </c>
      <c r="P1045" s="701">
        <v>0.25</v>
      </c>
      <c r="Q1045" s="712">
        <v>100</v>
      </c>
    </row>
    <row r="1046" spans="1:17" ht="14.4" customHeight="1" x14ac:dyDescent="0.3">
      <c r="A1046" s="695" t="s">
        <v>4586</v>
      </c>
      <c r="B1046" s="696" t="s">
        <v>3864</v>
      </c>
      <c r="C1046" s="696" t="s">
        <v>3896</v>
      </c>
      <c r="D1046" s="696" t="s">
        <v>4021</v>
      </c>
      <c r="E1046" s="696" t="s">
        <v>4015</v>
      </c>
      <c r="F1046" s="711"/>
      <c r="G1046" s="711"/>
      <c r="H1046" s="711"/>
      <c r="I1046" s="711"/>
      <c r="J1046" s="711">
        <v>6</v>
      </c>
      <c r="K1046" s="711">
        <v>6072</v>
      </c>
      <c r="L1046" s="711"/>
      <c r="M1046" s="711">
        <v>1012</v>
      </c>
      <c r="N1046" s="711"/>
      <c r="O1046" s="711"/>
      <c r="P1046" s="701"/>
      <c r="Q1046" s="712"/>
    </row>
    <row r="1047" spans="1:17" ht="14.4" customHeight="1" x14ac:dyDescent="0.3">
      <c r="A1047" s="695" t="s">
        <v>4586</v>
      </c>
      <c r="B1047" s="696" t="s">
        <v>3864</v>
      </c>
      <c r="C1047" s="696" t="s">
        <v>3896</v>
      </c>
      <c r="D1047" s="696" t="s">
        <v>3968</v>
      </c>
      <c r="E1047" s="696" t="s">
        <v>3924</v>
      </c>
      <c r="F1047" s="711">
        <v>14</v>
      </c>
      <c r="G1047" s="711">
        <v>4662</v>
      </c>
      <c r="H1047" s="711">
        <v>1</v>
      </c>
      <c r="I1047" s="711">
        <v>333</v>
      </c>
      <c r="J1047" s="711">
        <v>5</v>
      </c>
      <c r="K1047" s="711">
        <v>1675</v>
      </c>
      <c r="L1047" s="711">
        <v>0.35928785928785928</v>
      </c>
      <c r="M1047" s="711">
        <v>335</v>
      </c>
      <c r="N1047" s="711">
        <v>4</v>
      </c>
      <c r="O1047" s="711">
        <v>1340</v>
      </c>
      <c r="P1047" s="701">
        <v>0.28743028743028742</v>
      </c>
      <c r="Q1047" s="712">
        <v>335</v>
      </c>
    </row>
    <row r="1048" spans="1:17" ht="14.4" customHeight="1" x14ac:dyDescent="0.3">
      <c r="A1048" s="695" t="s">
        <v>4586</v>
      </c>
      <c r="B1048" s="696" t="s">
        <v>3864</v>
      </c>
      <c r="C1048" s="696" t="s">
        <v>3896</v>
      </c>
      <c r="D1048" s="696" t="s">
        <v>3969</v>
      </c>
      <c r="E1048" s="696" t="s">
        <v>3926</v>
      </c>
      <c r="F1048" s="711">
        <v>47</v>
      </c>
      <c r="G1048" s="711">
        <v>16967</v>
      </c>
      <c r="H1048" s="711">
        <v>1</v>
      </c>
      <c r="I1048" s="711">
        <v>361</v>
      </c>
      <c r="J1048" s="711">
        <v>12</v>
      </c>
      <c r="K1048" s="711">
        <v>4344</v>
      </c>
      <c r="L1048" s="711">
        <v>0.25602640419638123</v>
      </c>
      <c r="M1048" s="711">
        <v>362</v>
      </c>
      <c r="N1048" s="711">
        <v>15</v>
      </c>
      <c r="O1048" s="711">
        <v>5438</v>
      </c>
      <c r="P1048" s="701">
        <v>0.32050450875228387</v>
      </c>
      <c r="Q1048" s="712">
        <v>362.53333333333336</v>
      </c>
    </row>
    <row r="1049" spans="1:17" ht="14.4" customHeight="1" x14ac:dyDescent="0.3">
      <c r="A1049" s="695" t="s">
        <v>4586</v>
      </c>
      <c r="B1049" s="696" t="s">
        <v>3864</v>
      </c>
      <c r="C1049" s="696" t="s">
        <v>3896</v>
      </c>
      <c r="D1049" s="696" t="s">
        <v>4029</v>
      </c>
      <c r="E1049" s="696" t="s">
        <v>4015</v>
      </c>
      <c r="F1049" s="711">
        <v>6</v>
      </c>
      <c r="G1049" s="711">
        <v>5154</v>
      </c>
      <c r="H1049" s="711">
        <v>1</v>
      </c>
      <c r="I1049" s="711">
        <v>859</v>
      </c>
      <c r="J1049" s="711"/>
      <c r="K1049" s="711"/>
      <c r="L1049" s="711"/>
      <c r="M1049" s="711"/>
      <c r="N1049" s="711">
        <v>13</v>
      </c>
      <c r="O1049" s="711">
        <v>11206</v>
      </c>
      <c r="P1049" s="701">
        <v>2.1742336049670161</v>
      </c>
      <c r="Q1049" s="712">
        <v>862</v>
      </c>
    </row>
    <row r="1050" spans="1:17" ht="14.4" customHeight="1" x14ac:dyDescent="0.3">
      <c r="A1050" s="695" t="s">
        <v>4586</v>
      </c>
      <c r="B1050" s="696" t="s">
        <v>3864</v>
      </c>
      <c r="C1050" s="696" t="s">
        <v>3896</v>
      </c>
      <c r="D1050" s="696" t="s">
        <v>3970</v>
      </c>
      <c r="E1050" s="696" t="s">
        <v>3971</v>
      </c>
      <c r="F1050" s="711">
        <v>59</v>
      </c>
      <c r="G1050" s="711">
        <v>30621</v>
      </c>
      <c r="H1050" s="711">
        <v>1</v>
      </c>
      <c r="I1050" s="711">
        <v>519</v>
      </c>
      <c r="J1050" s="711">
        <v>8</v>
      </c>
      <c r="K1050" s="711">
        <v>4160</v>
      </c>
      <c r="L1050" s="711">
        <v>0.13585447895235295</v>
      </c>
      <c r="M1050" s="711">
        <v>520</v>
      </c>
      <c r="N1050" s="711">
        <v>19</v>
      </c>
      <c r="O1050" s="711">
        <v>9888</v>
      </c>
      <c r="P1050" s="701">
        <v>0.32291564612520818</v>
      </c>
      <c r="Q1050" s="712">
        <v>520.42105263157896</v>
      </c>
    </row>
    <row r="1051" spans="1:17" ht="14.4" customHeight="1" x14ac:dyDescent="0.3">
      <c r="A1051" s="695" t="s">
        <v>4586</v>
      </c>
      <c r="B1051" s="696" t="s">
        <v>3864</v>
      </c>
      <c r="C1051" s="696" t="s">
        <v>3896</v>
      </c>
      <c r="D1051" s="696" t="s">
        <v>4039</v>
      </c>
      <c r="E1051" s="696" t="s">
        <v>3971</v>
      </c>
      <c r="F1051" s="711">
        <v>25</v>
      </c>
      <c r="G1051" s="711">
        <v>19950</v>
      </c>
      <c r="H1051" s="711">
        <v>1</v>
      </c>
      <c r="I1051" s="711">
        <v>798</v>
      </c>
      <c r="J1051" s="711">
        <v>28</v>
      </c>
      <c r="K1051" s="711">
        <v>22428</v>
      </c>
      <c r="L1051" s="711">
        <v>1.1242105263157895</v>
      </c>
      <c r="M1051" s="711">
        <v>801</v>
      </c>
      <c r="N1051" s="711">
        <v>8</v>
      </c>
      <c r="O1051" s="711">
        <v>6428</v>
      </c>
      <c r="P1051" s="701">
        <v>0.32220551378446116</v>
      </c>
      <c r="Q1051" s="712">
        <v>803.5</v>
      </c>
    </row>
    <row r="1052" spans="1:17" ht="14.4" customHeight="1" x14ac:dyDescent="0.3">
      <c r="A1052" s="695" t="s">
        <v>4586</v>
      </c>
      <c r="B1052" s="696" t="s">
        <v>3864</v>
      </c>
      <c r="C1052" s="696" t="s">
        <v>3896</v>
      </c>
      <c r="D1052" s="696" t="s">
        <v>4040</v>
      </c>
      <c r="E1052" s="696" t="s">
        <v>3971</v>
      </c>
      <c r="F1052" s="711">
        <v>184</v>
      </c>
      <c r="G1052" s="711">
        <v>107824</v>
      </c>
      <c r="H1052" s="711">
        <v>1</v>
      </c>
      <c r="I1052" s="711">
        <v>586</v>
      </c>
      <c r="J1052" s="711">
        <v>258</v>
      </c>
      <c r="K1052" s="711">
        <v>151962</v>
      </c>
      <c r="L1052" s="711">
        <v>1.4093522777860217</v>
      </c>
      <c r="M1052" s="711">
        <v>589</v>
      </c>
      <c r="N1052" s="711">
        <v>105</v>
      </c>
      <c r="O1052" s="711">
        <v>61957</v>
      </c>
      <c r="P1052" s="701">
        <v>0.57461233120641042</v>
      </c>
      <c r="Q1052" s="712">
        <v>590.06666666666672</v>
      </c>
    </row>
    <row r="1053" spans="1:17" ht="14.4" customHeight="1" x14ac:dyDescent="0.3">
      <c r="A1053" s="695" t="s">
        <v>4586</v>
      </c>
      <c r="B1053" s="696" t="s">
        <v>3864</v>
      </c>
      <c r="C1053" s="696" t="s">
        <v>3896</v>
      </c>
      <c r="D1053" s="696" t="s">
        <v>3974</v>
      </c>
      <c r="E1053" s="696" t="s">
        <v>3914</v>
      </c>
      <c r="F1053" s="711">
        <v>5</v>
      </c>
      <c r="G1053" s="711">
        <v>1930</v>
      </c>
      <c r="H1053" s="711">
        <v>1</v>
      </c>
      <c r="I1053" s="711">
        <v>386</v>
      </c>
      <c r="J1053" s="711"/>
      <c r="K1053" s="711"/>
      <c r="L1053" s="711"/>
      <c r="M1053" s="711"/>
      <c r="N1053" s="711">
        <v>1</v>
      </c>
      <c r="O1053" s="711">
        <v>393</v>
      </c>
      <c r="P1053" s="701">
        <v>0.20362694300518136</v>
      </c>
      <c r="Q1053" s="712">
        <v>393</v>
      </c>
    </row>
    <row r="1054" spans="1:17" ht="14.4" customHeight="1" x14ac:dyDescent="0.3">
      <c r="A1054" s="695" t="s">
        <v>4586</v>
      </c>
      <c r="B1054" s="696" t="s">
        <v>3864</v>
      </c>
      <c r="C1054" s="696" t="s">
        <v>3896</v>
      </c>
      <c r="D1054" s="696" t="s">
        <v>4570</v>
      </c>
      <c r="E1054" s="696" t="s">
        <v>3971</v>
      </c>
      <c r="F1054" s="711">
        <v>21</v>
      </c>
      <c r="G1054" s="711">
        <v>15351</v>
      </c>
      <c r="H1054" s="711">
        <v>1</v>
      </c>
      <c r="I1054" s="711">
        <v>731</v>
      </c>
      <c r="J1054" s="711"/>
      <c r="K1054" s="711"/>
      <c r="L1054" s="711"/>
      <c r="M1054" s="711"/>
      <c r="N1054" s="711">
        <v>1</v>
      </c>
      <c r="O1054" s="711">
        <v>732</v>
      </c>
      <c r="P1054" s="701">
        <v>4.7684189955051789E-2</v>
      </c>
      <c r="Q1054" s="712">
        <v>732</v>
      </c>
    </row>
    <row r="1055" spans="1:17" ht="14.4" customHeight="1" x14ac:dyDescent="0.3">
      <c r="A1055" s="695" t="s">
        <v>4586</v>
      </c>
      <c r="B1055" s="696" t="s">
        <v>3864</v>
      </c>
      <c r="C1055" s="696" t="s">
        <v>3896</v>
      </c>
      <c r="D1055" s="696" t="s">
        <v>4042</v>
      </c>
      <c r="E1055" s="696" t="s">
        <v>4043</v>
      </c>
      <c r="F1055" s="711">
        <v>4</v>
      </c>
      <c r="G1055" s="711">
        <v>1352</v>
      </c>
      <c r="H1055" s="711">
        <v>1</v>
      </c>
      <c r="I1055" s="711">
        <v>338</v>
      </c>
      <c r="J1055" s="711"/>
      <c r="K1055" s="711"/>
      <c r="L1055" s="711"/>
      <c r="M1055" s="711"/>
      <c r="N1055" s="711">
        <v>2</v>
      </c>
      <c r="O1055" s="711">
        <v>688</v>
      </c>
      <c r="P1055" s="701">
        <v>0.50887573964497046</v>
      </c>
      <c r="Q1055" s="712">
        <v>344</v>
      </c>
    </row>
    <row r="1056" spans="1:17" ht="14.4" customHeight="1" x14ac:dyDescent="0.3">
      <c r="A1056" s="695" t="s">
        <v>4587</v>
      </c>
      <c r="B1056" s="696" t="s">
        <v>3864</v>
      </c>
      <c r="C1056" s="696" t="s">
        <v>3896</v>
      </c>
      <c r="D1056" s="696" t="s">
        <v>3909</v>
      </c>
      <c r="E1056" s="696" t="s">
        <v>3910</v>
      </c>
      <c r="F1056" s="711">
        <v>2</v>
      </c>
      <c r="G1056" s="711">
        <v>462</v>
      </c>
      <c r="H1056" s="711">
        <v>1</v>
      </c>
      <c r="I1056" s="711">
        <v>231</v>
      </c>
      <c r="J1056" s="711">
        <v>6</v>
      </c>
      <c r="K1056" s="711">
        <v>1392</v>
      </c>
      <c r="L1056" s="711">
        <v>3.0129870129870131</v>
      </c>
      <c r="M1056" s="711">
        <v>232</v>
      </c>
      <c r="N1056" s="711">
        <v>8</v>
      </c>
      <c r="O1056" s="711">
        <v>1864</v>
      </c>
      <c r="P1056" s="701">
        <v>4.0346320346320343</v>
      </c>
      <c r="Q1056" s="712">
        <v>233</v>
      </c>
    </row>
    <row r="1057" spans="1:17" ht="14.4" customHeight="1" x14ac:dyDescent="0.3">
      <c r="A1057" s="695" t="s">
        <v>4587</v>
      </c>
      <c r="B1057" s="696" t="s">
        <v>3864</v>
      </c>
      <c r="C1057" s="696" t="s">
        <v>3896</v>
      </c>
      <c r="D1057" s="696" t="s">
        <v>3911</v>
      </c>
      <c r="E1057" s="696" t="s">
        <v>3912</v>
      </c>
      <c r="F1057" s="711">
        <v>2</v>
      </c>
      <c r="G1057" s="711">
        <v>232</v>
      </c>
      <c r="H1057" s="711">
        <v>1</v>
      </c>
      <c r="I1057" s="711">
        <v>116</v>
      </c>
      <c r="J1057" s="711"/>
      <c r="K1057" s="711"/>
      <c r="L1057" s="711"/>
      <c r="M1057" s="711"/>
      <c r="N1057" s="711"/>
      <c r="O1057" s="711"/>
      <c r="P1057" s="701"/>
      <c r="Q1057" s="712"/>
    </row>
    <row r="1058" spans="1:17" ht="14.4" customHeight="1" x14ac:dyDescent="0.3">
      <c r="A1058" s="695" t="s">
        <v>4587</v>
      </c>
      <c r="B1058" s="696" t="s">
        <v>3864</v>
      </c>
      <c r="C1058" s="696" t="s">
        <v>3896</v>
      </c>
      <c r="D1058" s="696" t="s">
        <v>3921</v>
      </c>
      <c r="E1058" s="696" t="s">
        <v>3916</v>
      </c>
      <c r="F1058" s="711"/>
      <c r="G1058" s="711"/>
      <c r="H1058" s="711"/>
      <c r="I1058" s="711"/>
      <c r="J1058" s="711">
        <v>1</v>
      </c>
      <c r="K1058" s="711">
        <v>553</v>
      </c>
      <c r="L1058" s="711"/>
      <c r="M1058" s="711">
        <v>553</v>
      </c>
      <c r="N1058" s="711"/>
      <c r="O1058" s="711"/>
      <c r="P1058" s="701"/>
      <c r="Q1058" s="712"/>
    </row>
    <row r="1059" spans="1:17" ht="14.4" customHeight="1" x14ac:dyDescent="0.3">
      <c r="A1059" s="695" t="s">
        <v>4587</v>
      </c>
      <c r="B1059" s="696" t="s">
        <v>3864</v>
      </c>
      <c r="C1059" s="696" t="s">
        <v>3896</v>
      </c>
      <c r="D1059" s="696" t="s">
        <v>3931</v>
      </c>
      <c r="E1059" s="696" t="s">
        <v>3932</v>
      </c>
      <c r="F1059" s="711"/>
      <c r="G1059" s="711"/>
      <c r="H1059" s="711"/>
      <c r="I1059" s="711"/>
      <c r="J1059" s="711">
        <v>3</v>
      </c>
      <c r="K1059" s="711">
        <v>981</v>
      </c>
      <c r="L1059" s="711"/>
      <c r="M1059" s="711">
        <v>327</v>
      </c>
      <c r="N1059" s="711"/>
      <c r="O1059" s="711"/>
      <c r="P1059" s="701"/>
      <c r="Q1059" s="712"/>
    </row>
    <row r="1060" spans="1:17" ht="14.4" customHeight="1" x14ac:dyDescent="0.3">
      <c r="A1060" s="695" t="s">
        <v>4587</v>
      </c>
      <c r="B1060" s="696" t="s">
        <v>3864</v>
      </c>
      <c r="C1060" s="696" t="s">
        <v>3896</v>
      </c>
      <c r="D1060" s="696" t="s">
        <v>3939</v>
      </c>
      <c r="E1060" s="696" t="s">
        <v>3940</v>
      </c>
      <c r="F1060" s="711">
        <v>1</v>
      </c>
      <c r="G1060" s="711">
        <v>852</v>
      </c>
      <c r="H1060" s="711">
        <v>1</v>
      </c>
      <c r="I1060" s="711">
        <v>852</v>
      </c>
      <c r="J1060" s="711">
        <v>1</v>
      </c>
      <c r="K1060" s="711">
        <v>703</v>
      </c>
      <c r="L1060" s="711">
        <v>0.82511737089201875</v>
      </c>
      <c r="M1060" s="711">
        <v>703</v>
      </c>
      <c r="N1060" s="711"/>
      <c r="O1060" s="711"/>
      <c r="P1060" s="701"/>
      <c r="Q1060" s="712"/>
    </row>
    <row r="1061" spans="1:17" ht="14.4" customHeight="1" x14ac:dyDescent="0.3">
      <c r="A1061" s="695" t="s">
        <v>4587</v>
      </c>
      <c r="B1061" s="696" t="s">
        <v>3864</v>
      </c>
      <c r="C1061" s="696" t="s">
        <v>3896</v>
      </c>
      <c r="D1061" s="696" t="s">
        <v>3943</v>
      </c>
      <c r="E1061" s="696" t="s">
        <v>3944</v>
      </c>
      <c r="F1061" s="711"/>
      <c r="G1061" s="711"/>
      <c r="H1061" s="711"/>
      <c r="I1061" s="711"/>
      <c r="J1061" s="711">
        <v>1</v>
      </c>
      <c r="K1061" s="711">
        <v>0</v>
      </c>
      <c r="L1061" s="711"/>
      <c r="M1061" s="711">
        <v>0</v>
      </c>
      <c r="N1061" s="711"/>
      <c r="O1061" s="711"/>
      <c r="P1061" s="701"/>
      <c r="Q1061" s="712"/>
    </row>
    <row r="1062" spans="1:17" ht="14.4" customHeight="1" x14ac:dyDescent="0.3">
      <c r="A1062" s="695" t="s">
        <v>4587</v>
      </c>
      <c r="B1062" s="696" t="s">
        <v>3864</v>
      </c>
      <c r="C1062" s="696" t="s">
        <v>3896</v>
      </c>
      <c r="D1062" s="696" t="s">
        <v>3968</v>
      </c>
      <c r="E1062" s="696" t="s">
        <v>3924</v>
      </c>
      <c r="F1062" s="711">
        <v>1</v>
      </c>
      <c r="G1062" s="711">
        <v>333</v>
      </c>
      <c r="H1062" s="711">
        <v>1</v>
      </c>
      <c r="I1062" s="711">
        <v>333</v>
      </c>
      <c r="J1062" s="711"/>
      <c r="K1062" s="711"/>
      <c r="L1062" s="711"/>
      <c r="M1062" s="711"/>
      <c r="N1062" s="711"/>
      <c r="O1062" s="711"/>
      <c r="P1062" s="701"/>
      <c r="Q1062" s="712"/>
    </row>
    <row r="1063" spans="1:17" ht="14.4" customHeight="1" x14ac:dyDescent="0.3">
      <c r="A1063" s="695" t="s">
        <v>4587</v>
      </c>
      <c r="B1063" s="696" t="s">
        <v>3864</v>
      </c>
      <c r="C1063" s="696" t="s">
        <v>3896</v>
      </c>
      <c r="D1063" s="696" t="s">
        <v>3972</v>
      </c>
      <c r="E1063" s="696" t="s">
        <v>3973</v>
      </c>
      <c r="F1063" s="711"/>
      <c r="G1063" s="711"/>
      <c r="H1063" s="711"/>
      <c r="I1063" s="711"/>
      <c r="J1063" s="711">
        <v>1</v>
      </c>
      <c r="K1063" s="711">
        <v>163</v>
      </c>
      <c r="L1063" s="711"/>
      <c r="M1063" s="711">
        <v>163</v>
      </c>
      <c r="N1063" s="711"/>
      <c r="O1063" s="711"/>
      <c r="P1063" s="701"/>
      <c r="Q1063" s="712"/>
    </row>
    <row r="1064" spans="1:17" ht="14.4" customHeight="1" x14ac:dyDescent="0.3">
      <c r="A1064" s="695" t="s">
        <v>4587</v>
      </c>
      <c r="B1064" s="696" t="s">
        <v>3864</v>
      </c>
      <c r="C1064" s="696" t="s">
        <v>3896</v>
      </c>
      <c r="D1064" s="696" t="s">
        <v>4027</v>
      </c>
      <c r="E1064" s="696" t="s">
        <v>4023</v>
      </c>
      <c r="F1064" s="711"/>
      <c r="G1064" s="711"/>
      <c r="H1064" s="711"/>
      <c r="I1064" s="711"/>
      <c r="J1064" s="711"/>
      <c r="K1064" s="711"/>
      <c r="L1064" s="711"/>
      <c r="M1064" s="711"/>
      <c r="N1064" s="711">
        <v>1</v>
      </c>
      <c r="O1064" s="711">
        <v>606</v>
      </c>
      <c r="P1064" s="701"/>
      <c r="Q1064" s="712">
        <v>606</v>
      </c>
    </row>
    <row r="1065" spans="1:17" ht="14.4" customHeight="1" x14ac:dyDescent="0.3">
      <c r="A1065" s="695" t="s">
        <v>4587</v>
      </c>
      <c r="B1065" s="696" t="s">
        <v>3864</v>
      </c>
      <c r="C1065" s="696" t="s">
        <v>3896</v>
      </c>
      <c r="D1065" s="696" t="s">
        <v>4022</v>
      </c>
      <c r="E1065" s="696" t="s">
        <v>4023</v>
      </c>
      <c r="F1065" s="711"/>
      <c r="G1065" s="711"/>
      <c r="H1065" s="711"/>
      <c r="I1065" s="711"/>
      <c r="J1065" s="711"/>
      <c r="K1065" s="711"/>
      <c r="L1065" s="711"/>
      <c r="M1065" s="711"/>
      <c r="N1065" s="711">
        <v>1</v>
      </c>
      <c r="O1065" s="711">
        <v>520</v>
      </c>
      <c r="P1065" s="701"/>
      <c r="Q1065" s="712">
        <v>520</v>
      </c>
    </row>
    <row r="1066" spans="1:17" ht="14.4" customHeight="1" x14ac:dyDescent="0.3">
      <c r="A1066" s="695" t="s">
        <v>4588</v>
      </c>
      <c r="B1066" s="696" t="s">
        <v>3864</v>
      </c>
      <c r="C1066" s="696" t="s">
        <v>3885</v>
      </c>
      <c r="D1066" s="696" t="s">
        <v>4010</v>
      </c>
      <c r="E1066" s="696" t="s">
        <v>4011</v>
      </c>
      <c r="F1066" s="711"/>
      <c r="G1066" s="711"/>
      <c r="H1066" s="711"/>
      <c r="I1066" s="711"/>
      <c r="J1066" s="711"/>
      <c r="K1066" s="711"/>
      <c r="L1066" s="711"/>
      <c r="M1066" s="711"/>
      <c r="N1066" s="711">
        <v>1</v>
      </c>
      <c r="O1066" s="711">
        <v>904.75</v>
      </c>
      <c r="P1066" s="701"/>
      <c r="Q1066" s="712">
        <v>904.75</v>
      </c>
    </row>
    <row r="1067" spans="1:17" ht="14.4" customHeight="1" x14ac:dyDescent="0.3">
      <c r="A1067" s="695" t="s">
        <v>4588</v>
      </c>
      <c r="B1067" s="696" t="s">
        <v>3864</v>
      </c>
      <c r="C1067" s="696" t="s">
        <v>3896</v>
      </c>
      <c r="D1067" s="696" t="s">
        <v>4012</v>
      </c>
      <c r="E1067" s="696" t="s">
        <v>4013</v>
      </c>
      <c r="F1067" s="711"/>
      <c r="G1067" s="711"/>
      <c r="H1067" s="711"/>
      <c r="I1067" s="711"/>
      <c r="J1067" s="711">
        <v>1</v>
      </c>
      <c r="K1067" s="711">
        <v>185</v>
      </c>
      <c r="L1067" s="711"/>
      <c r="M1067" s="711">
        <v>185</v>
      </c>
      <c r="N1067" s="711"/>
      <c r="O1067" s="711"/>
      <c r="P1067" s="701"/>
      <c r="Q1067" s="712"/>
    </row>
    <row r="1068" spans="1:17" ht="14.4" customHeight="1" x14ac:dyDescent="0.3">
      <c r="A1068" s="695" t="s">
        <v>4588</v>
      </c>
      <c r="B1068" s="696" t="s">
        <v>3864</v>
      </c>
      <c r="C1068" s="696" t="s">
        <v>3896</v>
      </c>
      <c r="D1068" s="696" t="s">
        <v>3901</v>
      </c>
      <c r="E1068" s="696" t="s">
        <v>3902</v>
      </c>
      <c r="F1068" s="711">
        <v>1</v>
      </c>
      <c r="G1068" s="711">
        <v>34</v>
      </c>
      <c r="H1068" s="711">
        <v>1</v>
      </c>
      <c r="I1068" s="711">
        <v>34</v>
      </c>
      <c r="J1068" s="711"/>
      <c r="K1068" s="711"/>
      <c r="L1068" s="711"/>
      <c r="M1068" s="711"/>
      <c r="N1068" s="711"/>
      <c r="O1068" s="711"/>
      <c r="P1068" s="701"/>
      <c r="Q1068" s="712"/>
    </row>
    <row r="1069" spans="1:17" ht="14.4" customHeight="1" x14ac:dyDescent="0.3">
      <c r="A1069" s="695" t="s">
        <v>4588</v>
      </c>
      <c r="B1069" s="696" t="s">
        <v>3864</v>
      </c>
      <c r="C1069" s="696" t="s">
        <v>3896</v>
      </c>
      <c r="D1069" s="696" t="s">
        <v>3909</v>
      </c>
      <c r="E1069" s="696" t="s">
        <v>3910</v>
      </c>
      <c r="F1069" s="711">
        <v>4</v>
      </c>
      <c r="G1069" s="711">
        <v>924</v>
      </c>
      <c r="H1069" s="711">
        <v>1</v>
      </c>
      <c r="I1069" s="711">
        <v>231</v>
      </c>
      <c r="J1069" s="711">
        <v>2</v>
      </c>
      <c r="K1069" s="711">
        <v>464</v>
      </c>
      <c r="L1069" s="711">
        <v>0.50216450216450215</v>
      </c>
      <c r="M1069" s="711">
        <v>232</v>
      </c>
      <c r="N1069" s="711">
        <v>5</v>
      </c>
      <c r="O1069" s="711">
        <v>1166</v>
      </c>
      <c r="P1069" s="701">
        <v>1.2619047619047619</v>
      </c>
      <c r="Q1069" s="712">
        <v>233.2</v>
      </c>
    </row>
    <row r="1070" spans="1:17" ht="14.4" customHeight="1" x14ac:dyDescent="0.3">
      <c r="A1070" s="695" t="s">
        <v>4588</v>
      </c>
      <c r="B1070" s="696" t="s">
        <v>3864</v>
      </c>
      <c r="C1070" s="696" t="s">
        <v>3896</v>
      </c>
      <c r="D1070" s="696" t="s">
        <v>3922</v>
      </c>
      <c r="E1070" s="696" t="s">
        <v>3918</v>
      </c>
      <c r="F1070" s="711"/>
      <c r="G1070" s="711"/>
      <c r="H1070" s="711"/>
      <c r="I1070" s="711"/>
      <c r="J1070" s="711">
        <v>2</v>
      </c>
      <c r="K1070" s="711">
        <v>1492</v>
      </c>
      <c r="L1070" s="711"/>
      <c r="M1070" s="711">
        <v>746</v>
      </c>
      <c r="N1070" s="711"/>
      <c r="O1070" s="711"/>
      <c r="P1070" s="701"/>
      <c r="Q1070" s="712"/>
    </row>
    <row r="1071" spans="1:17" ht="14.4" customHeight="1" x14ac:dyDescent="0.3">
      <c r="A1071" s="695" t="s">
        <v>4588</v>
      </c>
      <c r="B1071" s="696" t="s">
        <v>3864</v>
      </c>
      <c r="C1071" s="696" t="s">
        <v>3896</v>
      </c>
      <c r="D1071" s="696" t="s">
        <v>4014</v>
      </c>
      <c r="E1071" s="696" t="s">
        <v>4015</v>
      </c>
      <c r="F1071" s="711">
        <v>7</v>
      </c>
      <c r="G1071" s="711">
        <v>5600</v>
      </c>
      <c r="H1071" s="711">
        <v>1</v>
      </c>
      <c r="I1071" s="711">
        <v>800</v>
      </c>
      <c r="J1071" s="711">
        <v>6</v>
      </c>
      <c r="K1071" s="711">
        <v>4818</v>
      </c>
      <c r="L1071" s="711">
        <v>0.86035714285714282</v>
      </c>
      <c r="M1071" s="711">
        <v>803</v>
      </c>
      <c r="N1071" s="711">
        <v>3</v>
      </c>
      <c r="O1071" s="711">
        <v>2409</v>
      </c>
      <c r="P1071" s="701">
        <v>0.43017857142857141</v>
      </c>
      <c r="Q1071" s="712">
        <v>803</v>
      </c>
    </row>
    <row r="1072" spans="1:17" ht="14.4" customHeight="1" x14ac:dyDescent="0.3">
      <c r="A1072" s="695" t="s">
        <v>4588</v>
      </c>
      <c r="B1072" s="696" t="s">
        <v>3864</v>
      </c>
      <c r="C1072" s="696" t="s">
        <v>3896</v>
      </c>
      <c r="D1072" s="696" t="s">
        <v>3927</v>
      </c>
      <c r="E1072" s="696" t="s">
        <v>3928</v>
      </c>
      <c r="F1072" s="711">
        <v>2</v>
      </c>
      <c r="G1072" s="711">
        <v>412</v>
      </c>
      <c r="H1072" s="711">
        <v>1</v>
      </c>
      <c r="I1072" s="711">
        <v>206</v>
      </c>
      <c r="J1072" s="711">
        <v>2</v>
      </c>
      <c r="K1072" s="711">
        <v>414</v>
      </c>
      <c r="L1072" s="711">
        <v>1.0048543689320388</v>
      </c>
      <c r="M1072" s="711">
        <v>207</v>
      </c>
      <c r="N1072" s="711">
        <v>2</v>
      </c>
      <c r="O1072" s="711">
        <v>414</v>
      </c>
      <c r="P1072" s="701">
        <v>1.0048543689320388</v>
      </c>
      <c r="Q1072" s="712">
        <v>207</v>
      </c>
    </row>
    <row r="1073" spans="1:17" ht="14.4" customHeight="1" x14ac:dyDescent="0.3">
      <c r="A1073" s="695" t="s">
        <v>4588</v>
      </c>
      <c r="B1073" s="696" t="s">
        <v>3864</v>
      </c>
      <c r="C1073" s="696" t="s">
        <v>3896</v>
      </c>
      <c r="D1073" s="696" t="s">
        <v>3935</v>
      </c>
      <c r="E1073" s="696" t="s">
        <v>3936</v>
      </c>
      <c r="F1073" s="711">
        <v>10</v>
      </c>
      <c r="G1073" s="711">
        <v>810</v>
      </c>
      <c r="H1073" s="711">
        <v>1</v>
      </c>
      <c r="I1073" s="711">
        <v>81</v>
      </c>
      <c r="J1073" s="711">
        <v>14</v>
      </c>
      <c r="K1073" s="711">
        <v>1148</v>
      </c>
      <c r="L1073" s="711">
        <v>1.4172839506172838</v>
      </c>
      <c r="M1073" s="711">
        <v>82</v>
      </c>
      <c r="N1073" s="711">
        <v>8</v>
      </c>
      <c r="O1073" s="711">
        <v>656</v>
      </c>
      <c r="P1073" s="701">
        <v>0.80987654320987656</v>
      </c>
      <c r="Q1073" s="712">
        <v>82</v>
      </c>
    </row>
    <row r="1074" spans="1:17" ht="14.4" customHeight="1" x14ac:dyDescent="0.3">
      <c r="A1074" s="695" t="s">
        <v>4588</v>
      </c>
      <c r="B1074" s="696" t="s">
        <v>3864</v>
      </c>
      <c r="C1074" s="696" t="s">
        <v>3896</v>
      </c>
      <c r="D1074" s="696" t="s">
        <v>4016</v>
      </c>
      <c r="E1074" s="696" t="s">
        <v>4015</v>
      </c>
      <c r="F1074" s="711"/>
      <c r="G1074" s="711"/>
      <c r="H1074" s="711"/>
      <c r="I1074" s="711"/>
      <c r="J1074" s="711">
        <v>6</v>
      </c>
      <c r="K1074" s="711">
        <v>5574</v>
      </c>
      <c r="L1074" s="711"/>
      <c r="M1074" s="711">
        <v>929</v>
      </c>
      <c r="N1074" s="711">
        <v>5</v>
      </c>
      <c r="O1074" s="711">
        <v>4645</v>
      </c>
      <c r="P1074" s="701"/>
      <c r="Q1074" s="712">
        <v>929</v>
      </c>
    </row>
    <row r="1075" spans="1:17" ht="14.4" customHeight="1" x14ac:dyDescent="0.3">
      <c r="A1075" s="695" t="s">
        <v>4588</v>
      </c>
      <c r="B1075" s="696" t="s">
        <v>3864</v>
      </c>
      <c r="C1075" s="696" t="s">
        <v>3896</v>
      </c>
      <c r="D1075" s="696" t="s">
        <v>3945</v>
      </c>
      <c r="E1075" s="696" t="s">
        <v>3946</v>
      </c>
      <c r="F1075" s="711">
        <v>3</v>
      </c>
      <c r="G1075" s="711">
        <v>333</v>
      </c>
      <c r="H1075" s="711">
        <v>1</v>
      </c>
      <c r="I1075" s="711">
        <v>111</v>
      </c>
      <c r="J1075" s="711"/>
      <c r="K1075" s="711"/>
      <c r="L1075" s="711"/>
      <c r="M1075" s="711"/>
      <c r="N1075" s="711"/>
      <c r="O1075" s="711"/>
      <c r="P1075" s="701"/>
      <c r="Q1075" s="712"/>
    </row>
    <row r="1076" spans="1:17" ht="14.4" customHeight="1" x14ac:dyDescent="0.3">
      <c r="A1076" s="695" t="s">
        <v>4588</v>
      </c>
      <c r="B1076" s="696" t="s">
        <v>3864</v>
      </c>
      <c r="C1076" s="696" t="s">
        <v>3896</v>
      </c>
      <c r="D1076" s="696" t="s">
        <v>4017</v>
      </c>
      <c r="E1076" s="696" t="s">
        <v>4015</v>
      </c>
      <c r="F1076" s="711">
        <v>3</v>
      </c>
      <c r="G1076" s="711">
        <v>2199</v>
      </c>
      <c r="H1076" s="711">
        <v>1</v>
      </c>
      <c r="I1076" s="711">
        <v>733</v>
      </c>
      <c r="J1076" s="711"/>
      <c r="K1076" s="711"/>
      <c r="L1076" s="711"/>
      <c r="M1076" s="711"/>
      <c r="N1076" s="711"/>
      <c r="O1076" s="711"/>
      <c r="P1076" s="701"/>
      <c r="Q1076" s="712"/>
    </row>
    <row r="1077" spans="1:17" ht="14.4" customHeight="1" x14ac:dyDescent="0.3">
      <c r="A1077" s="695" t="s">
        <v>4588</v>
      </c>
      <c r="B1077" s="696" t="s">
        <v>3864</v>
      </c>
      <c r="C1077" s="696" t="s">
        <v>3896</v>
      </c>
      <c r="D1077" s="696" t="s">
        <v>4018</v>
      </c>
      <c r="E1077" s="696" t="s">
        <v>4019</v>
      </c>
      <c r="F1077" s="711">
        <v>5</v>
      </c>
      <c r="G1077" s="711">
        <v>2615</v>
      </c>
      <c r="H1077" s="711">
        <v>1</v>
      </c>
      <c r="I1077" s="711">
        <v>523</v>
      </c>
      <c r="J1077" s="711">
        <v>6</v>
      </c>
      <c r="K1077" s="711">
        <v>3144</v>
      </c>
      <c r="L1077" s="711">
        <v>1.2022944550669217</v>
      </c>
      <c r="M1077" s="711">
        <v>524</v>
      </c>
      <c r="N1077" s="711">
        <v>5</v>
      </c>
      <c r="O1077" s="711">
        <v>2620</v>
      </c>
      <c r="P1077" s="701">
        <v>1.0019120458891013</v>
      </c>
      <c r="Q1077" s="712">
        <v>524</v>
      </c>
    </row>
    <row r="1078" spans="1:17" ht="14.4" customHeight="1" x14ac:dyDescent="0.3">
      <c r="A1078" s="695" t="s">
        <v>4588</v>
      </c>
      <c r="B1078" s="696" t="s">
        <v>3864</v>
      </c>
      <c r="C1078" s="696" t="s">
        <v>3896</v>
      </c>
      <c r="D1078" s="696" t="s">
        <v>3953</v>
      </c>
      <c r="E1078" s="696" t="s">
        <v>3954</v>
      </c>
      <c r="F1078" s="711"/>
      <c r="G1078" s="711"/>
      <c r="H1078" s="711"/>
      <c r="I1078" s="711"/>
      <c r="J1078" s="711"/>
      <c r="K1078" s="711"/>
      <c r="L1078" s="711"/>
      <c r="M1078" s="711"/>
      <c r="N1078" s="711">
        <v>5</v>
      </c>
      <c r="O1078" s="711">
        <v>1490</v>
      </c>
      <c r="P1078" s="701"/>
      <c r="Q1078" s="712">
        <v>298</v>
      </c>
    </row>
    <row r="1079" spans="1:17" ht="14.4" customHeight="1" x14ac:dyDescent="0.3">
      <c r="A1079" s="695" t="s">
        <v>4588</v>
      </c>
      <c r="B1079" s="696" t="s">
        <v>3864</v>
      </c>
      <c r="C1079" s="696" t="s">
        <v>3896</v>
      </c>
      <c r="D1079" s="696" t="s">
        <v>3957</v>
      </c>
      <c r="E1079" s="696" t="s">
        <v>3954</v>
      </c>
      <c r="F1079" s="711">
        <v>3</v>
      </c>
      <c r="G1079" s="711">
        <v>1086</v>
      </c>
      <c r="H1079" s="711">
        <v>1</v>
      </c>
      <c r="I1079" s="711">
        <v>362</v>
      </c>
      <c r="J1079" s="711"/>
      <c r="K1079" s="711"/>
      <c r="L1079" s="711"/>
      <c r="M1079" s="711"/>
      <c r="N1079" s="711"/>
      <c r="O1079" s="711"/>
      <c r="P1079" s="701"/>
      <c r="Q1079" s="712"/>
    </row>
    <row r="1080" spans="1:17" ht="14.4" customHeight="1" x14ac:dyDescent="0.3">
      <c r="A1080" s="695" t="s">
        <v>4589</v>
      </c>
      <c r="B1080" s="696" t="s">
        <v>3864</v>
      </c>
      <c r="C1080" s="696" t="s">
        <v>3885</v>
      </c>
      <c r="D1080" s="696" t="s">
        <v>4031</v>
      </c>
      <c r="E1080" s="696" t="s">
        <v>4032</v>
      </c>
      <c r="F1080" s="711">
        <v>1</v>
      </c>
      <c r="G1080" s="711">
        <v>2310</v>
      </c>
      <c r="H1080" s="711">
        <v>1</v>
      </c>
      <c r="I1080" s="711">
        <v>2310</v>
      </c>
      <c r="J1080" s="711">
        <v>8</v>
      </c>
      <c r="K1080" s="711">
        <v>18480</v>
      </c>
      <c r="L1080" s="711">
        <v>8</v>
      </c>
      <c r="M1080" s="711">
        <v>2310</v>
      </c>
      <c r="N1080" s="711">
        <v>5</v>
      </c>
      <c r="O1080" s="711">
        <v>11550</v>
      </c>
      <c r="P1080" s="701">
        <v>5</v>
      </c>
      <c r="Q1080" s="712">
        <v>2310</v>
      </c>
    </row>
    <row r="1081" spans="1:17" ht="14.4" customHeight="1" x14ac:dyDescent="0.3">
      <c r="A1081" s="695" t="s">
        <v>4589</v>
      </c>
      <c r="B1081" s="696" t="s">
        <v>3864</v>
      </c>
      <c r="C1081" s="696" t="s">
        <v>3885</v>
      </c>
      <c r="D1081" s="696" t="s">
        <v>4010</v>
      </c>
      <c r="E1081" s="696" t="s">
        <v>4011</v>
      </c>
      <c r="F1081" s="711"/>
      <c r="G1081" s="711"/>
      <c r="H1081" s="711"/>
      <c r="I1081" s="711"/>
      <c r="J1081" s="711">
        <v>43</v>
      </c>
      <c r="K1081" s="711">
        <v>38904.25</v>
      </c>
      <c r="L1081" s="711"/>
      <c r="M1081" s="711">
        <v>904.75</v>
      </c>
      <c r="N1081" s="711">
        <v>161</v>
      </c>
      <c r="O1081" s="711">
        <v>145664.75</v>
      </c>
      <c r="P1081" s="701"/>
      <c r="Q1081" s="712">
        <v>904.75</v>
      </c>
    </row>
    <row r="1082" spans="1:17" ht="14.4" customHeight="1" x14ac:dyDescent="0.3">
      <c r="A1082" s="695" t="s">
        <v>4589</v>
      </c>
      <c r="B1082" s="696" t="s">
        <v>3864</v>
      </c>
      <c r="C1082" s="696" t="s">
        <v>3885</v>
      </c>
      <c r="D1082" s="696" t="s">
        <v>3888</v>
      </c>
      <c r="E1082" s="696" t="s">
        <v>3889</v>
      </c>
      <c r="F1082" s="711"/>
      <c r="G1082" s="711"/>
      <c r="H1082" s="711"/>
      <c r="I1082" s="711"/>
      <c r="J1082" s="711">
        <v>1</v>
      </c>
      <c r="K1082" s="711">
        <v>242.64</v>
      </c>
      <c r="L1082" s="711"/>
      <c r="M1082" s="711">
        <v>242.64</v>
      </c>
      <c r="N1082" s="711"/>
      <c r="O1082" s="711"/>
      <c r="P1082" s="701"/>
      <c r="Q1082" s="712"/>
    </row>
    <row r="1083" spans="1:17" ht="14.4" customHeight="1" x14ac:dyDescent="0.3">
      <c r="A1083" s="695" t="s">
        <v>4589</v>
      </c>
      <c r="B1083" s="696" t="s">
        <v>3864</v>
      </c>
      <c r="C1083" s="696" t="s">
        <v>3896</v>
      </c>
      <c r="D1083" s="696" t="s">
        <v>4012</v>
      </c>
      <c r="E1083" s="696" t="s">
        <v>4013</v>
      </c>
      <c r="F1083" s="711">
        <v>44</v>
      </c>
      <c r="G1083" s="711">
        <v>8140</v>
      </c>
      <c r="H1083" s="711">
        <v>1</v>
      </c>
      <c r="I1083" s="711">
        <v>185</v>
      </c>
      <c r="J1083" s="711">
        <v>47</v>
      </c>
      <c r="K1083" s="711">
        <v>8695</v>
      </c>
      <c r="L1083" s="711">
        <v>1.0681818181818181</v>
      </c>
      <c r="M1083" s="711">
        <v>185</v>
      </c>
      <c r="N1083" s="711">
        <v>53</v>
      </c>
      <c r="O1083" s="711">
        <v>9862</v>
      </c>
      <c r="P1083" s="701">
        <v>1.2115479115479115</v>
      </c>
      <c r="Q1083" s="712">
        <v>186.0754716981132</v>
      </c>
    </row>
    <row r="1084" spans="1:17" ht="14.4" customHeight="1" x14ac:dyDescent="0.3">
      <c r="A1084" s="695" t="s">
        <v>4589</v>
      </c>
      <c r="B1084" s="696" t="s">
        <v>3864</v>
      </c>
      <c r="C1084" s="696" t="s">
        <v>3896</v>
      </c>
      <c r="D1084" s="696" t="s">
        <v>4045</v>
      </c>
      <c r="E1084" s="696" t="s">
        <v>4046</v>
      </c>
      <c r="F1084" s="711">
        <v>2</v>
      </c>
      <c r="G1084" s="711">
        <v>2186</v>
      </c>
      <c r="H1084" s="711">
        <v>1</v>
      </c>
      <c r="I1084" s="711">
        <v>1093</v>
      </c>
      <c r="J1084" s="711">
        <v>5</v>
      </c>
      <c r="K1084" s="711">
        <v>5670</v>
      </c>
      <c r="L1084" s="711">
        <v>2.593778591033852</v>
      </c>
      <c r="M1084" s="711">
        <v>1134</v>
      </c>
      <c r="N1084" s="711">
        <v>4</v>
      </c>
      <c r="O1084" s="711">
        <v>4544</v>
      </c>
      <c r="P1084" s="701">
        <v>2.0786825251601098</v>
      </c>
      <c r="Q1084" s="712">
        <v>1136</v>
      </c>
    </row>
    <row r="1085" spans="1:17" ht="14.4" customHeight="1" x14ac:dyDescent="0.3">
      <c r="A1085" s="695" t="s">
        <v>4589</v>
      </c>
      <c r="B1085" s="696" t="s">
        <v>3864</v>
      </c>
      <c r="C1085" s="696" t="s">
        <v>3896</v>
      </c>
      <c r="D1085" s="696" t="s">
        <v>3901</v>
      </c>
      <c r="E1085" s="696" t="s">
        <v>3902</v>
      </c>
      <c r="F1085" s="711">
        <v>2</v>
      </c>
      <c r="G1085" s="711">
        <v>68</v>
      </c>
      <c r="H1085" s="711">
        <v>1</v>
      </c>
      <c r="I1085" s="711">
        <v>34</v>
      </c>
      <c r="J1085" s="711"/>
      <c r="K1085" s="711"/>
      <c r="L1085" s="711"/>
      <c r="M1085" s="711"/>
      <c r="N1085" s="711">
        <v>2</v>
      </c>
      <c r="O1085" s="711">
        <v>69</v>
      </c>
      <c r="P1085" s="701">
        <v>1.0147058823529411</v>
      </c>
      <c r="Q1085" s="712">
        <v>34.5</v>
      </c>
    </row>
    <row r="1086" spans="1:17" ht="14.4" customHeight="1" x14ac:dyDescent="0.3">
      <c r="A1086" s="695" t="s">
        <v>4589</v>
      </c>
      <c r="B1086" s="696" t="s">
        <v>3864</v>
      </c>
      <c r="C1086" s="696" t="s">
        <v>3896</v>
      </c>
      <c r="D1086" s="696" t="s">
        <v>3907</v>
      </c>
      <c r="E1086" s="696" t="s">
        <v>3860</v>
      </c>
      <c r="F1086" s="711">
        <v>12</v>
      </c>
      <c r="G1086" s="711">
        <v>1872</v>
      </c>
      <c r="H1086" s="711">
        <v>1</v>
      </c>
      <c r="I1086" s="711">
        <v>156</v>
      </c>
      <c r="J1086" s="711"/>
      <c r="K1086" s="711"/>
      <c r="L1086" s="711"/>
      <c r="M1086" s="711"/>
      <c r="N1086" s="711"/>
      <c r="O1086" s="711"/>
      <c r="P1086" s="701"/>
      <c r="Q1086" s="712"/>
    </row>
    <row r="1087" spans="1:17" ht="14.4" customHeight="1" x14ac:dyDescent="0.3">
      <c r="A1087" s="695" t="s">
        <v>4589</v>
      </c>
      <c r="B1087" s="696" t="s">
        <v>3864</v>
      </c>
      <c r="C1087" s="696" t="s">
        <v>3896</v>
      </c>
      <c r="D1087" s="696" t="s">
        <v>3908</v>
      </c>
      <c r="E1087" s="696" t="s">
        <v>3860</v>
      </c>
      <c r="F1087" s="711">
        <v>20</v>
      </c>
      <c r="G1087" s="711">
        <v>1560</v>
      </c>
      <c r="H1087" s="711">
        <v>1</v>
      </c>
      <c r="I1087" s="711">
        <v>78</v>
      </c>
      <c r="J1087" s="711"/>
      <c r="K1087" s="711"/>
      <c r="L1087" s="711"/>
      <c r="M1087" s="711"/>
      <c r="N1087" s="711"/>
      <c r="O1087" s="711"/>
      <c r="P1087" s="701"/>
      <c r="Q1087" s="712"/>
    </row>
    <row r="1088" spans="1:17" ht="14.4" customHeight="1" x14ac:dyDescent="0.3">
      <c r="A1088" s="695" t="s">
        <v>4589</v>
      </c>
      <c r="B1088" s="696" t="s">
        <v>3864</v>
      </c>
      <c r="C1088" s="696" t="s">
        <v>3896</v>
      </c>
      <c r="D1088" s="696" t="s">
        <v>3909</v>
      </c>
      <c r="E1088" s="696" t="s">
        <v>3910</v>
      </c>
      <c r="F1088" s="711">
        <v>293</v>
      </c>
      <c r="G1088" s="711">
        <v>67683</v>
      </c>
      <c r="H1088" s="711">
        <v>1</v>
      </c>
      <c r="I1088" s="711">
        <v>231</v>
      </c>
      <c r="J1088" s="711">
        <v>389</v>
      </c>
      <c r="K1088" s="711">
        <v>90248</v>
      </c>
      <c r="L1088" s="711">
        <v>1.3333924323685415</v>
      </c>
      <c r="M1088" s="711">
        <v>232</v>
      </c>
      <c r="N1088" s="711">
        <v>414</v>
      </c>
      <c r="O1088" s="711">
        <v>96318</v>
      </c>
      <c r="P1088" s="701">
        <v>1.4230752182970614</v>
      </c>
      <c r="Q1088" s="712">
        <v>232.65217391304347</v>
      </c>
    </row>
    <row r="1089" spans="1:17" ht="14.4" customHeight="1" x14ac:dyDescent="0.3">
      <c r="A1089" s="695" t="s">
        <v>4589</v>
      </c>
      <c r="B1089" s="696" t="s">
        <v>3864</v>
      </c>
      <c r="C1089" s="696" t="s">
        <v>3896</v>
      </c>
      <c r="D1089" s="696" t="s">
        <v>3911</v>
      </c>
      <c r="E1089" s="696" t="s">
        <v>3912</v>
      </c>
      <c r="F1089" s="711">
        <v>18</v>
      </c>
      <c r="G1089" s="711">
        <v>2088</v>
      </c>
      <c r="H1089" s="711">
        <v>1</v>
      </c>
      <c r="I1089" s="711">
        <v>116</v>
      </c>
      <c r="J1089" s="711">
        <v>75</v>
      </c>
      <c r="K1089" s="711">
        <v>8700</v>
      </c>
      <c r="L1089" s="711">
        <v>4.166666666666667</v>
      </c>
      <c r="M1089" s="711">
        <v>116</v>
      </c>
      <c r="N1089" s="711">
        <v>71</v>
      </c>
      <c r="O1089" s="711">
        <v>8290</v>
      </c>
      <c r="P1089" s="701">
        <v>3.9703065134099615</v>
      </c>
      <c r="Q1089" s="712">
        <v>116.7605633802817</v>
      </c>
    </row>
    <row r="1090" spans="1:17" ht="14.4" customHeight="1" x14ac:dyDescent="0.3">
      <c r="A1090" s="695" t="s">
        <v>4589</v>
      </c>
      <c r="B1090" s="696" t="s">
        <v>3864</v>
      </c>
      <c r="C1090" s="696" t="s">
        <v>3896</v>
      </c>
      <c r="D1090" s="696" t="s">
        <v>3913</v>
      </c>
      <c r="E1090" s="696" t="s">
        <v>3914</v>
      </c>
      <c r="F1090" s="711"/>
      <c r="G1090" s="711"/>
      <c r="H1090" s="711"/>
      <c r="I1090" s="711"/>
      <c r="J1090" s="711"/>
      <c r="K1090" s="711"/>
      <c r="L1090" s="711"/>
      <c r="M1090" s="711"/>
      <c r="N1090" s="711">
        <v>7</v>
      </c>
      <c r="O1090" s="711">
        <v>2240</v>
      </c>
      <c r="P1090" s="701"/>
      <c r="Q1090" s="712">
        <v>320</v>
      </c>
    </row>
    <row r="1091" spans="1:17" ht="14.4" customHeight="1" x14ac:dyDescent="0.3">
      <c r="A1091" s="695" t="s">
        <v>4589</v>
      </c>
      <c r="B1091" s="696" t="s">
        <v>3864</v>
      </c>
      <c r="C1091" s="696" t="s">
        <v>3896</v>
      </c>
      <c r="D1091" s="696" t="s">
        <v>3915</v>
      </c>
      <c r="E1091" s="696" t="s">
        <v>3916</v>
      </c>
      <c r="F1091" s="711">
        <v>3</v>
      </c>
      <c r="G1091" s="711">
        <v>1449</v>
      </c>
      <c r="H1091" s="711">
        <v>1</v>
      </c>
      <c r="I1091" s="711">
        <v>483</v>
      </c>
      <c r="J1091" s="711">
        <v>19</v>
      </c>
      <c r="K1091" s="711">
        <v>9196</v>
      </c>
      <c r="L1091" s="711">
        <v>6.3464458247066942</v>
      </c>
      <c r="M1091" s="711">
        <v>484</v>
      </c>
      <c r="N1091" s="711">
        <v>6</v>
      </c>
      <c r="O1091" s="711">
        <v>2908</v>
      </c>
      <c r="P1091" s="701">
        <v>2.0069013112491372</v>
      </c>
      <c r="Q1091" s="712">
        <v>484.66666666666669</v>
      </c>
    </row>
    <row r="1092" spans="1:17" ht="14.4" customHeight="1" x14ac:dyDescent="0.3">
      <c r="A1092" s="695" t="s">
        <v>4589</v>
      </c>
      <c r="B1092" s="696" t="s">
        <v>3864</v>
      </c>
      <c r="C1092" s="696" t="s">
        <v>3896</v>
      </c>
      <c r="D1092" s="696" t="s">
        <v>3917</v>
      </c>
      <c r="E1092" s="696" t="s">
        <v>3918</v>
      </c>
      <c r="F1092" s="711">
        <v>3</v>
      </c>
      <c r="G1092" s="711">
        <v>2028</v>
      </c>
      <c r="H1092" s="711">
        <v>1</v>
      </c>
      <c r="I1092" s="711">
        <v>676</v>
      </c>
      <c r="J1092" s="711">
        <v>11</v>
      </c>
      <c r="K1092" s="711">
        <v>7447</v>
      </c>
      <c r="L1092" s="711">
        <v>3.6720907297830374</v>
      </c>
      <c r="M1092" s="711">
        <v>677</v>
      </c>
      <c r="N1092" s="711">
        <v>6</v>
      </c>
      <c r="O1092" s="711">
        <v>4064</v>
      </c>
      <c r="P1092" s="701">
        <v>2.0039447731755424</v>
      </c>
      <c r="Q1092" s="712">
        <v>677.33333333333337</v>
      </c>
    </row>
    <row r="1093" spans="1:17" ht="14.4" customHeight="1" x14ac:dyDescent="0.3">
      <c r="A1093" s="695" t="s">
        <v>4589</v>
      </c>
      <c r="B1093" s="696" t="s">
        <v>3864</v>
      </c>
      <c r="C1093" s="696" t="s">
        <v>3896</v>
      </c>
      <c r="D1093" s="696" t="s">
        <v>3919</v>
      </c>
      <c r="E1093" s="696" t="s">
        <v>3920</v>
      </c>
      <c r="F1093" s="711"/>
      <c r="G1093" s="711"/>
      <c r="H1093" s="711"/>
      <c r="I1093" s="711"/>
      <c r="J1093" s="711">
        <v>1</v>
      </c>
      <c r="K1093" s="711">
        <v>749</v>
      </c>
      <c r="L1093" s="711"/>
      <c r="M1093" s="711">
        <v>749</v>
      </c>
      <c r="N1093" s="711"/>
      <c r="O1093" s="711"/>
      <c r="P1093" s="701"/>
      <c r="Q1093" s="712"/>
    </row>
    <row r="1094" spans="1:17" ht="14.4" customHeight="1" x14ac:dyDescent="0.3">
      <c r="A1094" s="695" t="s">
        <v>4589</v>
      </c>
      <c r="B1094" s="696" t="s">
        <v>3864</v>
      </c>
      <c r="C1094" s="696" t="s">
        <v>3896</v>
      </c>
      <c r="D1094" s="696" t="s">
        <v>3921</v>
      </c>
      <c r="E1094" s="696" t="s">
        <v>3916</v>
      </c>
      <c r="F1094" s="711">
        <v>1</v>
      </c>
      <c r="G1094" s="711">
        <v>550</v>
      </c>
      <c r="H1094" s="711">
        <v>1</v>
      </c>
      <c r="I1094" s="711">
        <v>550</v>
      </c>
      <c r="J1094" s="711">
        <v>6</v>
      </c>
      <c r="K1094" s="711">
        <v>3318</v>
      </c>
      <c r="L1094" s="711">
        <v>6.0327272727272732</v>
      </c>
      <c r="M1094" s="711">
        <v>553</v>
      </c>
      <c r="N1094" s="711">
        <v>26</v>
      </c>
      <c r="O1094" s="711">
        <v>14410</v>
      </c>
      <c r="P1094" s="701">
        <v>26.2</v>
      </c>
      <c r="Q1094" s="712">
        <v>554.23076923076928</v>
      </c>
    </row>
    <row r="1095" spans="1:17" ht="14.4" customHeight="1" x14ac:dyDescent="0.3">
      <c r="A1095" s="695" t="s">
        <v>4589</v>
      </c>
      <c r="B1095" s="696" t="s">
        <v>3864</v>
      </c>
      <c r="C1095" s="696" t="s">
        <v>3896</v>
      </c>
      <c r="D1095" s="696" t="s">
        <v>3922</v>
      </c>
      <c r="E1095" s="696" t="s">
        <v>3918</v>
      </c>
      <c r="F1095" s="711"/>
      <c r="G1095" s="711"/>
      <c r="H1095" s="711"/>
      <c r="I1095" s="711"/>
      <c r="J1095" s="711">
        <v>11</v>
      </c>
      <c r="K1095" s="711">
        <v>8206</v>
      </c>
      <c r="L1095" s="711"/>
      <c r="M1095" s="711">
        <v>746</v>
      </c>
      <c r="N1095" s="711">
        <v>42</v>
      </c>
      <c r="O1095" s="711">
        <v>31348</v>
      </c>
      <c r="P1095" s="701"/>
      <c r="Q1095" s="712">
        <v>746.38095238095241</v>
      </c>
    </row>
    <row r="1096" spans="1:17" ht="14.4" customHeight="1" x14ac:dyDescent="0.3">
      <c r="A1096" s="695" t="s">
        <v>4589</v>
      </c>
      <c r="B1096" s="696" t="s">
        <v>3864</v>
      </c>
      <c r="C1096" s="696" t="s">
        <v>3896</v>
      </c>
      <c r="D1096" s="696" t="s">
        <v>4014</v>
      </c>
      <c r="E1096" s="696" t="s">
        <v>4015</v>
      </c>
      <c r="F1096" s="711">
        <v>714</v>
      </c>
      <c r="G1096" s="711">
        <v>571200</v>
      </c>
      <c r="H1096" s="711">
        <v>1</v>
      </c>
      <c r="I1096" s="711">
        <v>800</v>
      </c>
      <c r="J1096" s="711">
        <v>890</v>
      </c>
      <c r="K1096" s="711">
        <v>714670</v>
      </c>
      <c r="L1096" s="711">
        <v>1.2511729691876752</v>
      </c>
      <c r="M1096" s="711">
        <v>803</v>
      </c>
      <c r="N1096" s="711">
        <v>1311</v>
      </c>
      <c r="O1096" s="711">
        <v>1054421</v>
      </c>
      <c r="P1096" s="701">
        <v>1.8459751400560225</v>
      </c>
      <c r="Q1096" s="712">
        <v>804.28756674294436</v>
      </c>
    </row>
    <row r="1097" spans="1:17" ht="14.4" customHeight="1" x14ac:dyDescent="0.3">
      <c r="A1097" s="695" t="s">
        <v>4589</v>
      </c>
      <c r="B1097" s="696" t="s">
        <v>3864</v>
      </c>
      <c r="C1097" s="696" t="s">
        <v>3896</v>
      </c>
      <c r="D1097" s="696" t="s">
        <v>3923</v>
      </c>
      <c r="E1097" s="696" t="s">
        <v>3924</v>
      </c>
      <c r="F1097" s="711">
        <v>3</v>
      </c>
      <c r="G1097" s="711">
        <v>1305</v>
      </c>
      <c r="H1097" s="711">
        <v>1</v>
      </c>
      <c r="I1097" s="711">
        <v>435</v>
      </c>
      <c r="J1097" s="711">
        <v>3</v>
      </c>
      <c r="K1097" s="711">
        <v>1317</v>
      </c>
      <c r="L1097" s="711">
        <v>1.0091954022988505</v>
      </c>
      <c r="M1097" s="711">
        <v>439</v>
      </c>
      <c r="N1097" s="711"/>
      <c r="O1097" s="711"/>
      <c r="P1097" s="701"/>
      <c r="Q1097" s="712"/>
    </row>
    <row r="1098" spans="1:17" ht="14.4" customHeight="1" x14ac:dyDescent="0.3">
      <c r="A1098" s="695" t="s">
        <v>4589</v>
      </c>
      <c r="B1098" s="696" t="s">
        <v>3864</v>
      </c>
      <c r="C1098" s="696" t="s">
        <v>3896</v>
      </c>
      <c r="D1098" s="696" t="s">
        <v>4035</v>
      </c>
      <c r="E1098" s="696" t="s">
        <v>3963</v>
      </c>
      <c r="F1098" s="711">
        <v>39</v>
      </c>
      <c r="G1098" s="711">
        <v>27339</v>
      </c>
      <c r="H1098" s="711">
        <v>1</v>
      </c>
      <c r="I1098" s="711">
        <v>701</v>
      </c>
      <c r="J1098" s="711">
        <v>48</v>
      </c>
      <c r="K1098" s="711">
        <v>33840</v>
      </c>
      <c r="L1098" s="711">
        <v>1.2377921650389554</v>
      </c>
      <c r="M1098" s="711">
        <v>705</v>
      </c>
      <c r="N1098" s="711">
        <v>79</v>
      </c>
      <c r="O1098" s="711">
        <v>55933</v>
      </c>
      <c r="P1098" s="701">
        <v>2.0459051172317935</v>
      </c>
      <c r="Q1098" s="712">
        <v>708.01265822784808</v>
      </c>
    </row>
    <row r="1099" spans="1:17" ht="14.4" customHeight="1" x14ac:dyDescent="0.3">
      <c r="A1099" s="695" t="s">
        <v>4589</v>
      </c>
      <c r="B1099" s="696" t="s">
        <v>3864</v>
      </c>
      <c r="C1099" s="696" t="s">
        <v>3896</v>
      </c>
      <c r="D1099" s="696" t="s">
        <v>4036</v>
      </c>
      <c r="E1099" s="696" t="s">
        <v>3920</v>
      </c>
      <c r="F1099" s="711">
        <v>34</v>
      </c>
      <c r="G1099" s="711">
        <v>27710</v>
      </c>
      <c r="H1099" s="711">
        <v>1</v>
      </c>
      <c r="I1099" s="711">
        <v>815</v>
      </c>
      <c r="J1099" s="711">
        <v>34</v>
      </c>
      <c r="K1099" s="711">
        <v>27812</v>
      </c>
      <c r="L1099" s="711">
        <v>1.003680981595092</v>
      </c>
      <c r="M1099" s="711">
        <v>818</v>
      </c>
      <c r="N1099" s="711">
        <v>56</v>
      </c>
      <c r="O1099" s="711">
        <v>45896</v>
      </c>
      <c r="P1099" s="701">
        <v>1.6562973655719957</v>
      </c>
      <c r="Q1099" s="712">
        <v>819.57142857142856</v>
      </c>
    </row>
    <row r="1100" spans="1:17" ht="14.4" customHeight="1" x14ac:dyDescent="0.3">
      <c r="A1100" s="695" t="s">
        <v>4589</v>
      </c>
      <c r="B1100" s="696" t="s">
        <v>3864</v>
      </c>
      <c r="C1100" s="696" t="s">
        <v>3896</v>
      </c>
      <c r="D1100" s="696" t="s">
        <v>3927</v>
      </c>
      <c r="E1100" s="696" t="s">
        <v>3928</v>
      </c>
      <c r="F1100" s="711">
        <v>253</v>
      </c>
      <c r="G1100" s="711">
        <v>52118</v>
      </c>
      <c r="H1100" s="711">
        <v>1</v>
      </c>
      <c r="I1100" s="711">
        <v>206</v>
      </c>
      <c r="J1100" s="711">
        <v>334</v>
      </c>
      <c r="K1100" s="711">
        <v>69138</v>
      </c>
      <c r="L1100" s="711">
        <v>1.3265666372462488</v>
      </c>
      <c r="M1100" s="711">
        <v>207</v>
      </c>
      <c r="N1100" s="711">
        <v>316</v>
      </c>
      <c r="O1100" s="711">
        <v>65606</v>
      </c>
      <c r="P1100" s="701">
        <v>1.2587973444875091</v>
      </c>
      <c r="Q1100" s="712">
        <v>207.6139240506329</v>
      </c>
    </row>
    <row r="1101" spans="1:17" ht="14.4" customHeight="1" x14ac:dyDescent="0.3">
      <c r="A1101" s="695" t="s">
        <v>4589</v>
      </c>
      <c r="B1101" s="696" t="s">
        <v>3864</v>
      </c>
      <c r="C1101" s="696" t="s">
        <v>3896</v>
      </c>
      <c r="D1101" s="696" t="s">
        <v>3935</v>
      </c>
      <c r="E1101" s="696" t="s">
        <v>3936</v>
      </c>
      <c r="F1101" s="711">
        <v>2568</v>
      </c>
      <c r="G1101" s="711">
        <v>208008</v>
      </c>
      <c r="H1101" s="711">
        <v>1</v>
      </c>
      <c r="I1101" s="711">
        <v>81</v>
      </c>
      <c r="J1101" s="711">
        <v>3320</v>
      </c>
      <c r="K1101" s="711">
        <v>272240</v>
      </c>
      <c r="L1101" s="711">
        <v>1.3087958155455559</v>
      </c>
      <c r="M1101" s="711">
        <v>82</v>
      </c>
      <c r="N1101" s="711">
        <v>3132</v>
      </c>
      <c r="O1101" s="711">
        <v>258800</v>
      </c>
      <c r="P1101" s="701">
        <v>1.2441829160416906</v>
      </c>
      <c r="Q1101" s="712">
        <v>82.630906768837804</v>
      </c>
    </row>
    <row r="1102" spans="1:17" ht="14.4" customHeight="1" x14ac:dyDescent="0.3">
      <c r="A1102" s="695" t="s">
        <v>4589</v>
      </c>
      <c r="B1102" s="696" t="s">
        <v>3864</v>
      </c>
      <c r="C1102" s="696" t="s">
        <v>3896</v>
      </c>
      <c r="D1102" s="696" t="s">
        <v>3939</v>
      </c>
      <c r="E1102" s="696" t="s">
        <v>3940</v>
      </c>
      <c r="F1102" s="711">
        <v>2</v>
      </c>
      <c r="G1102" s="711">
        <v>1704</v>
      </c>
      <c r="H1102" s="711">
        <v>1</v>
      </c>
      <c r="I1102" s="711">
        <v>852</v>
      </c>
      <c r="J1102" s="711">
        <v>13</v>
      </c>
      <c r="K1102" s="711">
        <v>9139</v>
      </c>
      <c r="L1102" s="711">
        <v>5.363262910798122</v>
      </c>
      <c r="M1102" s="711">
        <v>703</v>
      </c>
      <c r="N1102" s="711">
        <v>17</v>
      </c>
      <c r="O1102" s="711">
        <v>11963</v>
      </c>
      <c r="P1102" s="701">
        <v>7.020539906103286</v>
      </c>
      <c r="Q1102" s="712">
        <v>703.70588235294122</v>
      </c>
    </row>
    <row r="1103" spans="1:17" ht="14.4" customHeight="1" x14ac:dyDescent="0.3">
      <c r="A1103" s="695" t="s">
        <v>4589</v>
      </c>
      <c r="B1103" s="696" t="s">
        <v>3864</v>
      </c>
      <c r="C1103" s="696" t="s">
        <v>3896</v>
      </c>
      <c r="D1103" s="696" t="s">
        <v>4016</v>
      </c>
      <c r="E1103" s="696" t="s">
        <v>4015</v>
      </c>
      <c r="F1103" s="711">
        <v>1564</v>
      </c>
      <c r="G1103" s="711">
        <v>1448264</v>
      </c>
      <c r="H1103" s="711">
        <v>1</v>
      </c>
      <c r="I1103" s="711">
        <v>926</v>
      </c>
      <c r="J1103" s="711">
        <v>1897</v>
      </c>
      <c r="K1103" s="711">
        <v>1762313</v>
      </c>
      <c r="L1103" s="711">
        <v>1.2168451332077577</v>
      </c>
      <c r="M1103" s="711">
        <v>929</v>
      </c>
      <c r="N1103" s="711">
        <v>1484</v>
      </c>
      <c r="O1103" s="711">
        <v>1380576</v>
      </c>
      <c r="P1103" s="701">
        <v>0.95326266481801658</v>
      </c>
      <c r="Q1103" s="712">
        <v>930.30727762803235</v>
      </c>
    </row>
    <row r="1104" spans="1:17" ht="14.4" customHeight="1" x14ac:dyDescent="0.3">
      <c r="A1104" s="695" t="s">
        <v>4589</v>
      </c>
      <c r="B1104" s="696" t="s">
        <v>3864</v>
      </c>
      <c r="C1104" s="696" t="s">
        <v>3896</v>
      </c>
      <c r="D1104" s="696" t="s">
        <v>3943</v>
      </c>
      <c r="E1104" s="696" t="s">
        <v>3944</v>
      </c>
      <c r="F1104" s="711"/>
      <c r="G1104" s="711"/>
      <c r="H1104" s="711"/>
      <c r="I1104" s="711"/>
      <c r="J1104" s="711">
        <v>3</v>
      </c>
      <c r="K1104" s="711">
        <v>0</v>
      </c>
      <c r="L1104" s="711"/>
      <c r="M1104" s="711">
        <v>0</v>
      </c>
      <c r="N1104" s="711"/>
      <c r="O1104" s="711"/>
      <c r="P1104" s="701"/>
      <c r="Q1104" s="712"/>
    </row>
    <row r="1105" spans="1:17" ht="14.4" customHeight="1" x14ac:dyDescent="0.3">
      <c r="A1105" s="695" t="s">
        <v>4589</v>
      </c>
      <c r="B1105" s="696" t="s">
        <v>3864</v>
      </c>
      <c r="C1105" s="696" t="s">
        <v>3896</v>
      </c>
      <c r="D1105" s="696" t="s">
        <v>3945</v>
      </c>
      <c r="E1105" s="696" t="s">
        <v>3946</v>
      </c>
      <c r="F1105" s="711">
        <v>8</v>
      </c>
      <c r="G1105" s="711">
        <v>888</v>
      </c>
      <c r="H1105" s="711">
        <v>1</v>
      </c>
      <c r="I1105" s="711">
        <v>111</v>
      </c>
      <c r="J1105" s="711">
        <v>4</v>
      </c>
      <c r="K1105" s="711">
        <v>448</v>
      </c>
      <c r="L1105" s="711">
        <v>0.50450450450450446</v>
      </c>
      <c r="M1105" s="711">
        <v>112</v>
      </c>
      <c r="N1105" s="711">
        <v>7</v>
      </c>
      <c r="O1105" s="711">
        <v>784</v>
      </c>
      <c r="P1105" s="701">
        <v>0.88288288288288286</v>
      </c>
      <c r="Q1105" s="712">
        <v>112</v>
      </c>
    </row>
    <row r="1106" spans="1:17" ht="14.4" customHeight="1" x14ac:dyDescent="0.3">
      <c r="A1106" s="695" t="s">
        <v>4589</v>
      </c>
      <c r="B1106" s="696" t="s">
        <v>3864</v>
      </c>
      <c r="C1106" s="696" t="s">
        <v>3896</v>
      </c>
      <c r="D1106" s="696" t="s">
        <v>4017</v>
      </c>
      <c r="E1106" s="696" t="s">
        <v>4015</v>
      </c>
      <c r="F1106" s="711">
        <v>113</v>
      </c>
      <c r="G1106" s="711">
        <v>82829</v>
      </c>
      <c r="H1106" s="711">
        <v>1</v>
      </c>
      <c r="I1106" s="711">
        <v>733</v>
      </c>
      <c r="J1106" s="711">
        <v>127</v>
      </c>
      <c r="K1106" s="711">
        <v>93218</v>
      </c>
      <c r="L1106" s="711">
        <v>1.1254270847167056</v>
      </c>
      <c r="M1106" s="711">
        <v>734</v>
      </c>
      <c r="N1106" s="711">
        <v>77</v>
      </c>
      <c r="O1106" s="711">
        <v>56584</v>
      </c>
      <c r="P1106" s="701">
        <v>0.6831423776696568</v>
      </c>
      <c r="Q1106" s="712">
        <v>734.85714285714289</v>
      </c>
    </row>
    <row r="1107" spans="1:17" ht="14.4" customHeight="1" x14ac:dyDescent="0.3">
      <c r="A1107" s="695" t="s">
        <v>4589</v>
      </c>
      <c r="B1107" s="696" t="s">
        <v>3864</v>
      </c>
      <c r="C1107" s="696" t="s">
        <v>3896</v>
      </c>
      <c r="D1107" s="696" t="s">
        <v>4025</v>
      </c>
      <c r="E1107" s="696" t="s">
        <v>4026</v>
      </c>
      <c r="F1107" s="711">
        <v>5</v>
      </c>
      <c r="G1107" s="711">
        <v>290</v>
      </c>
      <c r="H1107" s="711">
        <v>1</v>
      </c>
      <c r="I1107" s="711">
        <v>58</v>
      </c>
      <c r="J1107" s="711">
        <v>5</v>
      </c>
      <c r="K1107" s="711">
        <v>280</v>
      </c>
      <c r="L1107" s="711">
        <v>0.96551724137931039</v>
      </c>
      <c r="M1107" s="711">
        <v>56</v>
      </c>
      <c r="N1107" s="711">
        <v>2</v>
      </c>
      <c r="O1107" s="711">
        <v>113</v>
      </c>
      <c r="P1107" s="701">
        <v>0.3896551724137931</v>
      </c>
      <c r="Q1107" s="712">
        <v>56.5</v>
      </c>
    </row>
    <row r="1108" spans="1:17" ht="14.4" customHeight="1" x14ac:dyDescent="0.3">
      <c r="A1108" s="695" t="s">
        <v>4589</v>
      </c>
      <c r="B1108" s="696" t="s">
        <v>3864</v>
      </c>
      <c r="C1108" s="696" t="s">
        <v>3896</v>
      </c>
      <c r="D1108" s="696" t="s">
        <v>4018</v>
      </c>
      <c r="E1108" s="696" t="s">
        <v>4019</v>
      </c>
      <c r="F1108" s="711">
        <v>264</v>
      </c>
      <c r="G1108" s="711">
        <v>138072</v>
      </c>
      <c r="H1108" s="711">
        <v>1</v>
      </c>
      <c r="I1108" s="711">
        <v>523</v>
      </c>
      <c r="J1108" s="711">
        <v>402</v>
      </c>
      <c r="K1108" s="711">
        <v>210648</v>
      </c>
      <c r="L1108" s="711">
        <v>1.5256387971493135</v>
      </c>
      <c r="M1108" s="711">
        <v>524</v>
      </c>
      <c r="N1108" s="711">
        <v>318</v>
      </c>
      <c r="O1108" s="711">
        <v>166784</v>
      </c>
      <c r="P1108" s="701">
        <v>1.2079494756359002</v>
      </c>
      <c r="Q1108" s="712">
        <v>524.47798742138366</v>
      </c>
    </row>
    <row r="1109" spans="1:17" ht="14.4" customHeight="1" x14ac:dyDescent="0.3">
      <c r="A1109" s="695" t="s">
        <v>4589</v>
      </c>
      <c r="B1109" s="696" t="s">
        <v>3864</v>
      </c>
      <c r="C1109" s="696" t="s">
        <v>3896</v>
      </c>
      <c r="D1109" s="696" t="s">
        <v>3953</v>
      </c>
      <c r="E1109" s="696" t="s">
        <v>3954</v>
      </c>
      <c r="F1109" s="711">
        <v>6</v>
      </c>
      <c r="G1109" s="711">
        <v>1770</v>
      </c>
      <c r="H1109" s="711">
        <v>1</v>
      </c>
      <c r="I1109" s="711">
        <v>295</v>
      </c>
      <c r="J1109" s="711">
        <v>3</v>
      </c>
      <c r="K1109" s="711">
        <v>888</v>
      </c>
      <c r="L1109" s="711">
        <v>0.50169491525423726</v>
      </c>
      <c r="M1109" s="711">
        <v>296</v>
      </c>
      <c r="N1109" s="711">
        <v>3</v>
      </c>
      <c r="O1109" s="711">
        <v>888</v>
      </c>
      <c r="P1109" s="701">
        <v>0.50169491525423726</v>
      </c>
      <c r="Q1109" s="712">
        <v>296</v>
      </c>
    </row>
    <row r="1110" spans="1:17" ht="14.4" customHeight="1" x14ac:dyDescent="0.3">
      <c r="A1110" s="695" t="s">
        <v>4589</v>
      </c>
      <c r="B1110" s="696" t="s">
        <v>3864</v>
      </c>
      <c r="C1110" s="696" t="s">
        <v>3896</v>
      </c>
      <c r="D1110" s="696" t="s">
        <v>4020</v>
      </c>
      <c r="E1110" s="696" t="s">
        <v>3928</v>
      </c>
      <c r="F1110" s="711">
        <v>24</v>
      </c>
      <c r="G1110" s="711">
        <v>4128</v>
      </c>
      <c r="H1110" s="711">
        <v>1</v>
      </c>
      <c r="I1110" s="711">
        <v>172</v>
      </c>
      <c r="J1110" s="711">
        <v>22</v>
      </c>
      <c r="K1110" s="711">
        <v>3784</v>
      </c>
      <c r="L1110" s="711">
        <v>0.91666666666666663</v>
      </c>
      <c r="M1110" s="711">
        <v>172</v>
      </c>
      <c r="N1110" s="711">
        <v>14</v>
      </c>
      <c r="O1110" s="711">
        <v>2418</v>
      </c>
      <c r="P1110" s="701">
        <v>0.58575581395348841</v>
      </c>
      <c r="Q1110" s="712">
        <v>172.71428571428572</v>
      </c>
    </row>
    <row r="1111" spans="1:17" ht="14.4" customHeight="1" x14ac:dyDescent="0.3">
      <c r="A1111" s="695" t="s">
        <v>4589</v>
      </c>
      <c r="B1111" s="696" t="s">
        <v>3864</v>
      </c>
      <c r="C1111" s="696" t="s">
        <v>3896</v>
      </c>
      <c r="D1111" s="696" t="s">
        <v>3957</v>
      </c>
      <c r="E1111" s="696" t="s">
        <v>3954</v>
      </c>
      <c r="F1111" s="711">
        <v>2</v>
      </c>
      <c r="G1111" s="711">
        <v>724</v>
      </c>
      <c r="H1111" s="711">
        <v>1</v>
      </c>
      <c r="I1111" s="711">
        <v>362</v>
      </c>
      <c r="J1111" s="711">
        <v>6</v>
      </c>
      <c r="K1111" s="711">
        <v>2190</v>
      </c>
      <c r="L1111" s="711">
        <v>3.0248618784530388</v>
      </c>
      <c r="M1111" s="711">
        <v>365</v>
      </c>
      <c r="N1111" s="711">
        <v>10</v>
      </c>
      <c r="O1111" s="711">
        <v>3674</v>
      </c>
      <c r="P1111" s="701">
        <v>5.0745856353591163</v>
      </c>
      <c r="Q1111" s="712">
        <v>367.4</v>
      </c>
    </row>
    <row r="1112" spans="1:17" ht="14.4" customHeight="1" x14ac:dyDescent="0.3">
      <c r="A1112" s="695" t="s">
        <v>4589</v>
      </c>
      <c r="B1112" s="696" t="s">
        <v>3864</v>
      </c>
      <c r="C1112" s="696" t="s">
        <v>3896</v>
      </c>
      <c r="D1112" s="696" t="s">
        <v>3960</v>
      </c>
      <c r="E1112" s="696" t="s">
        <v>3961</v>
      </c>
      <c r="F1112" s="711">
        <v>1</v>
      </c>
      <c r="G1112" s="711">
        <v>632</v>
      </c>
      <c r="H1112" s="711">
        <v>1</v>
      </c>
      <c r="I1112" s="711">
        <v>632</v>
      </c>
      <c r="J1112" s="711">
        <v>3</v>
      </c>
      <c r="K1112" s="711">
        <v>1905</v>
      </c>
      <c r="L1112" s="711">
        <v>3.0142405063291138</v>
      </c>
      <c r="M1112" s="711">
        <v>635</v>
      </c>
      <c r="N1112" s="711"/>
      <c r="O1112" s="711"/>
      <c r="P1112" s="701"/>
      <c r="Q1112" s="712"/>
    </row>
    <row r="1113" spans="1:17" ht="14.4" customHeight="1" x14ac:dyDescent="0.3">
      <c r="A1113" s="695" t="s">
        <v>4589</v>
      </c>
      <c r="B1113" s="696" t="s">
        <v>3864</v>
      </c>
      <c r="C1113" s="696" t="s">
        <v>3896</v>
      </c>
      <c r="D1113" s="696" t="s">
        <v>3962</v>
      </c>
      <c r="E1113" s="696" t="s">
        <v>3963</v>
      </c>
      <c r="F1113" s="711">
        <v>3</v>
      </c>
      <c r="G1113" s="711">
        <v>1797</v>
      </c>
      <c r="H1113" s="711">
        <v>1</v>
      </c>
      <c r="I1113" s="711">
        <v>599</v>
      </c>
      <c r="J1113" s="711">
        <v>1</v>
      </c>
      <c r="K1113" s="711">
        <v>601</v>
      </c>
      <c r="L1113" s="711">
        <v>0.33444629938786868</v>
      </c>
      <c r="M1113" s="711">
        <v>601</v>
      </c>
      <c r="N1113" s="711">
        <v>2</v>
      </c>
      <c r="O1113" s="711">
        <v>1206</v>
      </c>
      <c r="P1113" s="701">
        <v>0.671118530884808</v>
      </c>
      <c r="Q1113" s="712">
        <v>603</v>
      </c>
    </row>
    <row r="1114" spans="1:17" ht="14.4" customHeight="1" x14ac:dyDescent="0.3">
      <c r="A1114" s="695" t="s">
        <v>4589</v>
      </c>
      <c r="B1114" s="696" t="s">
        <v>3864</v>
      </c>
      <c r="C1114" s="696" t="s">
        <v>3896</v>
      </c>
      <c r="D1114" s="696" t="s">
        <v>4037</v>
      </c>
      <c r="E1114" s="696" t="s">
        <v>4038</v>
      </c>
      <c r="F1114" s="711">
        <v>43</v>
      </c>
      <c r="G1114" s="711">
        <v>4300</v>
      </c>
      <c r="H1114" s="711">
        <v>1</v>
      </c>
      <c r="I1114" s="711">
        <v>100</v>
      </c>
      <c r="J1114" s="711">
        <v>39</v>
      </c>
      <c r="K1114" s="711">
        <v>3900</v>
      </c>
      <c r="L1114" s="711">
        <v>0.90697674418604646</v>
      </c>
      <c r="M1114" s="711">
        <v>100</v>
      </c>
      <c r="N1114" s="711">
        <v>39</v>
      </c>
      <c r="O1114" s="711">
        <v>3900</v>
      </c>
      <c r="P1114" s="701">
        <v>0.90697674418604646</v>
      </c>
      <c r="Q1114" s="712">
        <v>100</v>
      </c>
    </row>
    <row r="1115" spans="1:17" ht="14.4" customHeight="1" x14ac:dyDescent="0.3">
      <c r="A1115" s="695" t="s">
        <v>4589</v>
      </c>
      <c r="B1115" s="696" t="s">
        <v>3864</v>
      </c>
      <c r="C1115" s="696" t="s">
        <v>3896</v>
      </c>
      <c r="D1115" s="696" t="s">
        <v>4021</v>
      </c>
      <c r="E1115" s="696" t="s">
        <v>4015</v>
      </c>
      <c r="F1115" s="711">
        <v>214</v>
      </c>
      <c r="G1115" s="711">
        <v>215926</v>
      </c>
      <c r="H1115" s="711">
        <v>1</v>
      </c>
      <c r="I1115" s="711">
        <v>1009</v>
      </c>
      <c r="J1115" s="711">
        <v>369</v>
      </c>
      <c r="K1115" s="711">
        <v>373428</v>
      </c>
      <c r="L1115" s="711">
        <v>1.7294258218093235</v>
      </c>
      <c r="M1115" s="711">
        <v>1012</v>
      </c>
      <c r="N1115" s="711">
        <v>222</v>
      </c>
      <c r="O1115" s="711">
        <v>224808</v>
      </c>
      <c r="P1115" s="701">
        <v>1.0411344627326029</v>
      </c>
      <c r="Q1115" s="712">
        <v>1012.6486486486486</v>
      </c>
    </row>
    <row r="1116" spans="1:17" ht="14.4" customHeight="1" x14ac:dyDescent="0.3">
      <c r="A1116" s="695" t="s">
        <v>4589</v>
      </c>
      <c r="B1116" s="696" t="s">
        <v>3864</v>
      </c>
      <c r="C1116" s="696" t="s">
        <v>3896</v>
      </c>
      <c r="D1116" s="696" t="s">
        <v>3968</v>
      </c>
      <c r="E1116" s="696" t="s">
        <v>3924</v>
      </c>
      <c r="F1116" s="711">
        <v>1</v>
      </c>
      <c r="G1116" s="711">
        <v>333</v>
      </c>
      <c r="H1116" s="711">
        <v>1</v>
      </c>
      <c r="I1116" s="711">
        <v>333</v>
      </c>
      <c r="J1116" s="711"/>
      <c r="K1116" s="711"/>
      <c r="L1116" s="711"/>
      <c r="M1116" s="711"/>
      <c r="N1116" s="711"/>
      <c r="O1116" s="711"/>
      <c r="P1116" s="701"/>
      <c r="Q1116" s="712"/>
    </row>
    <row r="1117" spans="1:17" ht="14.4" customHeight="1" x14ac:dyDescent="0.3">
      <c r="A1117" s="695" t="s">
        <v>4589</v>
      </c>
      <c r="B1117" s="696" t="s">
        <v>3864</v>
      </c>
      <c r="C1117" s="696" t="s">
        <v>3896</v>
      </c>
      <c r="D1117" s="696" t="s">
        <v>3969</v>
      </c>
      <c r="E1117" s="696" t="s">
        <v>3926</v>
      </c>
      <c r="F1117" s="711"/>
      <c r="G1117" s="711"/>
      <c r="H1117" s="711"/>
      <c r="I1117" s="711"/>
      <c r="J1117" s="711">
        <v>1</v>
      </c>
      <c r="K1117" s="711">
        <v>362</v>
      </c>
      <c r="L1117" s="711"/>
      <c r="M1117" s="711">
        <v>362</v>
      </c>
      <c r="N1117" s="711"/>
      <c r="O1117" s="711"/>
      <c r="P1117" s="701"/>
      <c r="Q1117" s="712"/>
    </row>
    <row r="1118" spans="1:17" ht="14.4" customHeight="1" x14ac:dyDescent="0.3">
      <c r="A1118" s="695" t="s">
        <v>4589</v>
      </c>
      <c r="B1118" s="696" t="s">
        <v>3864</v>
      </c>
      <c r="C1118" s="696" t="s">
        <v>3896</v>
      </c>
      <c r="D1118" s="696" t="s">
        <v>4029</v>
      </c>
      <c r="E1118" s="696" t="s">
        <v>4015</v>
      </c>
      <c r="F1118" s="711">
        <v>47</v>
      </c>
      <c r="G1118" s="711">
        <v>40373</v>
      </c>
      <c r="H1118" s="711">
        <v>1</v>
      </c>
      <c r="I1118" s="711">
        <v>859</v>
      </c>
      <c r="J1118" s="711">
        <v>2</v>
      </c>
      <c r="K1118" s="711">
        <v>1720</v>
      </c>
      <c r="L1118" s="711">
        <v>4.2602729546974465E-2</v>
      </c>
      <c r="M1118" s="711">
        <v>860</v>
      </c>
      <c r="N1118" s="711"/>
      <c r="O1118" s="711"/>
      <c r="P1118" s="701"/>
      <c r="Q1118" s="712"/>
    </row>
    <row r="1119" spans="1:17" ht="14.4" customHeight="1" x14ac:dyDescent="0.3">
      <c r="A1119" s="695" t="s">
        <v>4589</v>
      </c>
      <c r="B1119" s="696" t="s">
        <v>3864</v>
      </c>
      <c r="C1119" s="696" t="s">
        <v>3896</v>
      </c>
      <c r="D1119" s="696" t="s">
        <v>3970</v>
      </c>
      <c r="E1119" s="696" t="s">
        <v>3971</v>
      </c>
      <c r="F1119" s="711">
        <v>13</v>
      </c>
      <c r="G1119" s="711">
        <v>6747</v>
      </c>
      <c r="H1119" s="711">
        <v>1</v>
      </c>
      <c r="I1119" s="711">
        <v>519</v>
      </c>
      <c r="J1119" s="711"/>
      <c r="K1119" s="711"/>
      <c r="L1119" s="711"/>
      <c r="M1119" s="711"/>
      <c r="N1119" s="711">
        <v>9</v>
      </c>
      <c r="O1119" s="711">
        <v>4692</v>
      </c>
      <c r="P1119" s="701">
        <v>0.69542018674966655</v>
      </c>
      <c r="Q1119" s="712">
        <v>521.33333333333337</v>
      </c>
    </row>
    <row r="1120" spans="1:17" ht="14.4" customHeight="1" x14ac:dyDescent="0.3">
      <c r="A1120" s="695" t="s">
        <v>4589</v>
      </c>
      <c r="B1120" s="696" t="s">
        <v>3864</v>
      </c>
      <c r="C1120" s="696" t="s">
        <v>3896</v>
      </c>
      <c r="D1120" s="696" t="s">
        <v>4039</v>
      </c>
      <c r="E1120" s="696" t="s">
        <v>3971</v>
      </c>
      <c r="F1120" s="711">
        <v>58</v>
      </c>
      <c r="G1120" s="711">
        <v>46284</v>
      </c>
      <c r="H1120" s="711">
        <v>1</v>
      </c>
      <c r="I1120" s="711">
        <v>798</v>
      </c>
      <c r="J1120" s="711">
        <v>72</v>
      </c>
      <c r="K1120" s="711">
        <v>57672</v>
      </c>
      <c r="L1120" s="711">
        <v>1.246046149857402</v>
      </c>
      <c r="M1120" s="711">
        <v>801</v>
      </c>
      <c r="N1120" s="711">
        <v>69</v>
      </c>
      <c r="O1120" s="711">
        <v>55369</v>
      </c>
      <c r="P1120" s="701">
        <v>1.1962881341284246</v>
      </c>
      <c r="Q1120" s="712">
        <v>802.44927536231887</v>
      </c>
    </row>
    <row r="1121" spans="1:17" ht="14.4" customHeight="1" x14ac:dyDescent="0.3">
      <c r="A1121" s="695" t="s">
        <v>4589</v>
      </c>
      <c r="B1121" s="696" t="s">
        <v>3864</v>
      </c>
      <c r="C1121" s="696" t="s">
        <v>3896</v>
      </c>
      <c r="D1121" s="696" t="s">
        <v>4040</v>
      </c>
      <c r="E1121" s="696" t="s">
        <v>3971</v>
      </c>
      <c r="F1121" s="711">
        <v>3</v>
      </c>
      <c r="G1121" s="711">
        <v>1758</v>
      </c>
      <c r="H1121" s="711">
        <v>1</v>
      </c>
      <c r="I1121" s="711">
        <v>586</v>
      </c>
      <c r="J1121" s="711">
        <v>29</v>
      </c>
      <c r="K1121" s="711">
        <v>17081</v>
      </c>
      <c r="L1121" s="711">
        <v>9.7161547212741759</v>
      </c>
      <c r="M1121" s="711">
        <v>589</v>
      </c>
      <c r="N1121" s="711">
        <v>56</v>
      </c>
      <c r="O1121" s="711">
        <v>33108</v>
      </c>
      <c r="P1121" s="701">
        <v>18.832764505119453</v>
      </c>
      <c r="Q1121" s="712">
        <v>591.21428571428567</v>
      </c>
    </row>
    <row r="1122" spans="1:17" ht="14.4" customHeight="1" x14ac:dyDescent="0.3">
      <c r="A1122" s="695" t="s">
        <v>4589</v>
      </c>
      <c r="B1122" s="696" t="s">
        <v>3864</v>
      </c>
      <c r="C1122" s="696" t="s">
        <v>3896</v>
      </c>
      <c r="D1122" s="696" t="s">
        <v>4041</v>
      </c>
      <c r="E1122" s="696" t="s">
        <v>4015</v>
      </c>
      <c r="F1122" s="711"/>
      <c r="G1122" s="711"/>
      <c r="H1122" s="711"/>
      <c r="I1122" s="711"/>
      <c r="J1122" s="711"/>
      <c r="K1122" s="711"/>
      <c r="L1122" s="711"/>
      <c r="M1122" s="711"/>
      <c r="N1122" s="711">
        <v>2</v>
      </c>
      <c r="O1122" s="711">
        <v>1890</v>
      </c>
      <c r="P1122" s="701"/>
      <c r="Q1122" s="712">
        <v>945</v>
      </c>
    </row>
    <row r="1123" spans="1:17" ht="14.4" customHeight="1" x14ac:dyDescent="0.3">
      <c r="A1123" s="695" t="s">
        <v>4589</v>
      </c>
      <c r="B1123" s="696" t="s">
        <v>3864</v>
      </c>
      <c r="C1123" s="696" t="s">
        <v>3896</v>
      </c>
      <c r="D1123" s="696" t="s">
        <v>4027</v>
      </c>
      <c r="E1123" s="696" t="s">
        <v>4023</v>
      </c>
      <c r="F1123" s="711"/>
      <c r="G1123" s="711"/>
      <c r="H1123" s="711"/>
      <c r="I1123" s="711"/>
      <c r="J1123" s="711">
        <v>1</v>
      </c>
      <c r="K1123" s="711">
        <v>606</v>
      </c>
      <c r="L1123" s="711"/>
      <c r="M1123" s="711">
        <v>606</v>
      </c>
      <c r="N1123" s="711">
        <v>2</v>
      </c>
      <c r="O1123" s="711">
        <v>1212</v>
      </c>
      <c r="P1123" s="701"/>
      <c r="Q1123" s="712">
        <v>606</v>
      </c>
    </row>
    <row r="1124" spans="1:17" ht="14.4" customHeight="1" x14ac:dyDescent="0.3">
      <c r="A1124" s="695" t="s">
        <v>4589</v>
      </c>
      <c r="B1124" s="696" t="s">
        <v>3864</v>
      </c>
      <c r="C1124" s="696" t="s">
        <v>3896</v>
      </c>
      <c r="D1124" s="696" t="s">
        <v>4022</v>
      </c>
      <c r="E1124" s="696" t="s">
        <v>4023</v>
      </c>
      <c r="F1124" s="711"/>
      <c r="G1124" s="711"/>
      <c r="H1124" s="711"/>
      <c r="I1124" s="711"/>
      <c r="J1124" s="711"/>
      <c r="K1124" s="711"/>
      <c r="L1124" s="711"/>
      <c r="M1124" s="711"/>
      <c r="N1124" s="711">
        <v>1</v>
      </c>
      <c r="O1124" s="711">
        <v>520</v>
      </c>
      <c r="P1124" s="701"/>
      <c r="Q1124" s="712">
        <v>520</v>
      </c>
    </row>
    <row r="1125" spans="1:17" ht="14.4" customHeight="1" x14ac:dyDescent="0.3">
      <c r="A1125" s="695" t="s">
        <v>4589</v>
      </c>
      <c r="B1125" s="696" t="s">
        <v>3864</v>
      </c>
      <c r="C1125" s="696" t="s">
        <v>3896</v>
      </c>
      <c r="D1125" s="696" t="s">
        <v>4047</v>
      </c>
      <c r="E1125" s="696" t="s">
        <v>4048</v>
      </c>
      <c r="F1125" s="711"/>
      <c r="G1125" s="711"/>
      <c r="H1125" s="711"/>
      <c r="I1125" s="711"/>
      <c r="J1125" s="711">
        <v>4</v>
      </c>
      <c r="K1125" s="711">
        <v>5464</v>
      </c>
      <c r="L1125" s="711"/>
      <c r="M1125" s="711">
        <v>1366</v>
      </c>
      <c r="N1125" s="711"/>
      <c r="O1125" s="711"/>
      <c r="P1125" s="701"/>
      <c r="Q1125" s="712"/>
    </row>
    <row r="1126" spans="1:17" ht="14.4" customHeight="1" x14ac:dyDescent="0.3">
      <c r="A1126" s="695" t="s">
        <v>4589</v>
      </c>
      <c r="B1126" s="696" t="s">
        <v>3864</v>
      </c>
      <c r="C1126" s="696" t="s">
        <v>3896</v>
      </c>
      <c r="D1126" s="696" t="s">
        <v>4049</v>
      </c>
      <c r="E1126" s="696" t="s">
        <v>3971</v>
      </c>
      <c r="F1126" s="711"/>
      <c r="G1126" s="711"/>
      <c r="H1126" s="711"/>
      <c r="I1126" s="711"/>
      <c r="J1126" s="711"/>
      <c r="K1126" s="711"/>
      <c r="L1126" s="711"/>
      <c r="M1126" s="711"/>
      <c r="N1126" s="711">
        <v>34</v>
      </c>
      <c r="O1126" s="711">
        <v>28934</v>
      </c>
      <c r="P1126" s="701"/>
      <c r="Q1126" s="712">
        <v>851</v>
      </c>
    </row>
    <row r="1127" spans="1:17" ht="14.4" customHeight="1" x14ac:dyDescent="0.3">
      <c r="A1127" s="695" t="s">
        <v>4589</v>
      </c>
      <c r="B1127" s="696" t="s">
        <v>3864</v>
      </c>
      <c r="C1127" s="696" t="s">
        <v>3896</v>
      </c>
      <c r="D1127" s="696" t="s">
        <v>4590</v>
      </c>
      <c r="E1127" s="696" t="s">
        <v>4591</v>
      </c>
      <c r="F1127" s="711"/>
      <c r="G1127" s="711"/>
      <c r="H1127" s="711"/>
      <c r="I1127" s="711"/>
      <c r="J1127" s="711">
        <v>2</v>
      </c>
      <c r="K1127" s="711">
        <v>1048</v>
      </c>
      <c r="L1127" s="711"/>
      <c r="M1127" s="711">
        <v>524</v>
      </c>
      <c r="N1127" s="711">
        <v>2</v>
      </c>
      <c r="O1127" s="711">
        <v>1050</v>
      </c>
      <c r="P1127" s="701"/>
      <c r="Q1127" s="712">
        <v>525</v>
      </c>
    </row>
    <row r="1128" spans="1:17" ht="14.4" customHeight="1" thickBot="1" x14ac:dyDescent="0.35">
      <c r="A1128" s="703" t="s">
        <v>4589</v>
      </c>
      <c r="B1128" s="704" t="s">
        <v>3864</v>
      </c>
      <c r="C1128" s="704" t="s">
        <v>3896</v>
      </c>
      <c r="D1128" s="704" t="s">
        <v>4042</v>
      </c>
      <c r="E1128" s="704" t="s">
        <v>4043</v>
      </c>
      <c r="F1128" s="713">
        <v>1</v>
      </c>
      <c r="G1128" s="713">
        <v>338</v>
      </c>
      <c r="H1128" s="713">
        <v>1</v>
      </c>
      <c r="I1128" s="713">
        <v>338</v>
      </c>
      <c r="J1128" s="713">
        <v>3</v>
      </c>
      <c r="K1128" s="713">
        <v>1020</v>
      </c>
      <c r="L1128" s="713">
        <v>3.0177514792899407</v>
      </c>
      <c r="M1128" s="713">
        <v>340</v>
      </c>
      <c r="N1128" s="713">
        <v>3</v>
      </c>
      <c r="O1128" s="713">
        <v>1024</v>
      </c>
      <c r="P1128" s="709">
        <v>3.029585798816568</v>
      </c>
      <c r="Q1128" s="714">
        <v>341.33333333333331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283.60000000000002</v>
      </c>
      <c r="C5" s="114">
        <v>268.77499999999998</v>
      </c>
      <c r="D5" s="114">
        <v>236.54300000000001</v>
      </c>
      <c r="E5" s="131">
        <v>0.83407263751763039</v>
      </c>
      <c r="F5" s="132">
        <v>35</v>
      </c>
      <c r="G5" s="114">
        <v>40</v>
      </c>
      <c r="H5" s="114">
        <v>27</v>
      </c>
      <c r="I5" s="133">
        <v>0.77142857142857146</v>
      </c>
      <c r="J5" s="123"/>
      <c r="K5" s="123"/>
      <c r="L5" s="7">
        <f>D5-B5</f>
        <v>-47.057000000000016</v>
      </c>
      <c r="M5" s="8">
        <f>H5-F5</f>
        <v>-8</v>
      </c>
    </row>
    <row r="6" spans="1:13" ht="14.4" hidden="1" customHeight="1" outlineLevel="1" x14ac:dyDescent="0.3">
      <c r="A6" s="119" t="s">
        <v>170</v>
      </c>
      <c r="B6" s="122">
        <v>5.7130000000000001</v>
      </c>
      <c r="C6" s="113">
        <v>84.233999999999995</v>
      </c>
      <c r="D6" s="113">
        <v>50.954999999999998</v>
      </c>
      <c r="E6" s="134">
        <v>8.9191318046560468</v>
      </c>
      <c r="F6" s="135">
        <v>6</v>
      </c>
      <c r="G6" s="113">
        <v>12</v>
      </c>
      <c r="H6" s="113">
        <v>6</v>
      </c>
      <c r="I6" s="136">
        <v>1</v>
      </c>
      <c r="J6" s="123"/>
      <c r="K6" s="123"/>
      <c r="L6" s="5">
        <f t="shared" ref="L6:L11" si="0">D6-B6</f>
        <v>45.241999999999997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171</v>
      </c>
      <c r="B7" s="122">
        <v>134.886</v>
      </c>
      <c r="C7" s="113">
        <v>92.784000000000006</v>
      </c>
      <c r="D7" s="113">
        <v>91.944999999999993</v>
      </c>
      <c r="E7" s="134">
        <v>0.68164968936731751</v>
      </c>
      <c r="F7" s="135">
        <v>22</v>
      </c>
      <c r="G7" s="113">
        <v>14</v>
      </c>
      <c r="H7" s="113">
        <v>13</v>
      </c>
      <c r="I7" s="136">
        <v>0.59090909090909094</v>
      </c>
      <c r="J7" s="123"/>
      <c r="K7" s="123"/>
      <c r="L7" s="5">
        <f t="shared" si="0"/>
        <v>-42.941000000000003</v>
      </c>
      <c r="M7" s="6">
        <f t="shared" si="1"/>
        <v>-9</v>
      </c>
    </row>
    <row r="8" spans="1:13" ht="14.4" hidden="1" customHeight="1" outlineLevel="1" x14ac:dyDescent="0.3">
      <c r="A8" s="119" t="s">
        <v>172</v>
      </c>
      <c r="B8" s="122">
        <v>32.256</v>
      </c>
      <c r="C8" s="113">
        <v>1.8089999999999999</v>
      </c>
      <c r="D8" s="113">
        <v>33.631</v>
      </c>
      <c r="E8" s="134">
        <v>1.0426277281746033</v>
      </c>
      <c r="F8" s="135">
        <v>2</v>
      </c>
      <c r="G8" s="113">
        <v>1</v>
      </c>
      <c r="H8" s="113">
        <v>2</v>
      </c>
      <c r="I8" s="136">
        <v>1</v>
      </c>
      <c r="J8" s="123"/>
      <c r="K8" s="123"/>
      <c r="L8" s="5">
        <f t="shared" si="0"/>
        <v>1.375</v>
      </c>
      <c r="M8" s="6">
        <f t="shared" si="1"/>
        <v>0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546</v>
      </c>
      <c r="F9" s="135">
        <v>0</v>
      </c>
      <c r="G9" s="113">
        <v>0</v>
      </c>
      <c r="H9" s="113">
        <v>0</v>
      </c>
      <c r="I9" s="136" t="s">
        <v>546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37.429000000000002</v>
      </c>
      <c r="C10" s="113">
        <v>107.331</v>
      </c>
      <c r="D10" s="113">
        <v>36.786000000000001</v>
      </c>
      <c r="E10" s="134">
        <v>0.98282080739533517</v>
      </c>
      <c r="F10" s="135">
        <v>5</v>
      </c>
      <c r="G10" s="113">
        <v>12</v>
      </c>
      <c r="H10" s="113">
        <v>6</v>
      </c>
      <c r="I10" s="136">
        <v>1.2</v>
      </c>
      <c r="J10" s="123"/>
      <c r="K10" s="123"/>
      <c r="L10" s="5">
        <f t="shared" si="0"/>
        <v>-0.64300000000000068</v>
      </c>
      <c r="M10" s="6">
        <f t="shared" si="1"/>
        <v>1</v>
      </c>
    </row>
    <row r="11" spans="1:13" ht="14.4" hidden="1" customHeight="1" outlineLevel="1" x14ac:dyDescent="0.3">
      <c r="A11" s="119" t="s">
        <v>175</v>
      </c>
      <c r="B11" s="122">
        <v>15.747</v>
      </c>
      <c r="C11" s="113">
        <v>24.881</v>
      </c>
      <c r="D11" s="113">
        <v>0</v>
      </c>
      <c r="E11" s="134" t="s">
        <v>546</v>
      </c>
      <c r="F11" s="135">
        <v>2</v>
      </c>
      <c r="G11" s="113">
        <v>3</v>
      </c>
      <c r="H11" s="113">
        <v>0</v>
      </c>
      <c r="I11" s="136" t="s">
        <v>546</v>
      </c>
      <c r="J11" s="123"/>
      <c r="K11" s="123"/>
      <c r="L11" s="5">
        <f t="shared" si="0"/>
        <v>-15.747</v>
      </c>
      <c r="M11" s="6">
        <f t="shared" si="1"/>
        <v>-2</v>
      </c>
    </row>
    <row r="12" spans="1:13" ht="14.4" hidden="1" customHeight="1" outlineLevel="1" thickBot="1" x14ac:dyDescent="0.35">
      <c r="A12" s="247" t="s">
        <v>234</v>
      </c>
      <c r="B12" s="248">
        <v>23.995999999999999</v>
      </c>
      <c r="C12" s="249">
        <v>0</v>
      </c>
      <c r="D12" s="249">
        <v>3.214</v>
      </c>
      <c r="E12" s="250"/>
      <c r="F12" s="251">
        <v>2</v>
      </c>
      <c r="G12" s="249">
        <v>0</v>
      </c>
      <c r="H12" s="249">
        <v>1</v>
      </c>
      <c r="I12" s="252"/>
      <c r="J12" s="123"/>
      <c r="K12" s="123"/>
      <c r="L12" s="253">
        <f>D12-B12</f>
        <v>-20.782</v>
      </c>
      <c r="M12" s="254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533.62700000000007</v>
      </c>
      <c r="C13" s="116">
        <f>SUM(C5:C12)</f>
        <v>579.81399999999996</v>
      </c>
      <c r="D13" s="116">
        <f>SUM(D5:D12)</f>
        <v>453.07399999999996</v>
      </c>
      <c r="E13" s="137">
        <f>IF(OR(D13=0,B13=0),0,D13/B13)</f>
        <v>0.84904624391194583</v>
      </c>
      <c r="F13" s="138">
        <f>SUM(F5:F12)</f>
        <v>74</v>
      </c>
      <c r="G13" s="116">
        <f>SUM(G5:G12)</f>
        <v>82</v>
      </c>
      <c r="H13" s="116">
        <f>SUM(H5:H12)</f>
        <v>55</v>
      </c>
      <c r="I13" s="139">
        <f>IF(OR(H13=0,F13=0),0,H13/F13)</f>
        <v>0.7432432432432432</v>
      </c>
      <c r="J13" s="123"/>
      <c r="K13" s="123"/>
      <c r="L13" s="129">
        <f>D13-B13</f>
        <v>-80.553000000000111</v>
      </c>
      <c r="M13" s="140">
        <f t="shared" si="1"/>
        <v>-19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283.60000000000002</v>
      </c>
      <c r="C18" s="114">
        <v>268.77499999999998</v>
      </c>
      <c r="D18" s="114">
        <v>236.54300000000001</v>
      </c>
      <c r="E18" s="131">
        <v>0.83407263751763039</v>
      </c>
      <c r="F18" s="121">
        <v>35</v>
      </c>
      <c r="G18" s="114">
        <v>40</v>
      </c>
      <c r="H18" s="114">
        <v>27</v>
      </c>
      <c r="I18" s="133">
        <v>0.77142857142857146</v>
      </c>
      <c r="J18" s="541">
        <f>0.97*0.976</f>
        <v>0.94672000000000001</v>
      </c>
      <c r="K18" s="542"/>
      <c r="L18" s="147">
        <f>D18-B18</f>
        <v>-47.057000000000016</v>
      </c>
      <c r="M18" s="148">
        <f>H18-F18</f>
        <v>-8</v>
      </c>
    </row>
    <row r="19" spans="1:13" ht="14.4" hidden="1" customHeight="1" outlineLevel="1" x14ac:dyDescent="0.3">
      <c r="A19" s="119" t="s">
        <v>170</v>
      </c>
      <c r="B19" s="122">
        <v>5.7130000000000001</v>
      </c>
      <c r="C19" s="113">
        <v>84.233999999999995</v>
      </c>
      <c r="D19" s="113">
        <v>50.954999999999998</v>
      </c>
      <c r="E19" s="134">
        <v>8.9191318046560468</v>
      </c>
      <c r="F19" s="122">
        <v>6</v>
      </c>
      <c r="G19" s="113">
        <v>12</v>
      </c>
      <c r="H19" s="113">
        <v>6</v>
      </c>
      <c r="I19" s="136">
        <v>1</v>
      </c>
      <c r="J19" s="541">
        <f>0.97*1.096</f>
        <v>1.0631200000000001</v>
      </c>
      <c r="K19" s="542"/>
      <c r="L19" s="149">
        <f t="shared" ref="L19:L26" si="2">D19-B19</f>
        <v>45.241999999999997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171</v>
      </c>
      <c r="B20" s="122">
        <v>134.886</v>
      </c>
      <c r="C20" s="113">
        <v>92.784000000000006</v>
      </c>
      <c r="D20" s="113">
        <v>86.408000000000001</v>
      </c>
      <c r="E20" s="134">
        <v>0.64060021054816663</v>
      </c>
      <c r="F20" s="122">
        <v>22</v>
      </c>
      <c r="G20" s="113">
        <v>14</v>
      </c>
      <c r="H20" s="113">
        <v>12</v>
      </c>
      <c r="I20" s="136">
        <v>0.54545454545454541</v>
      </c>
      <c r="J20" s="541">
        <f>0.97*1.047</f>
        <v>1.01559</v>
      </c>
      <c r="K20" s="542"/>
      <c r="L20" s="149">
        <f t="shared" si="2"/>
        <v>-48.477999999999994</v>
      </c>
      <c r="M20" s="150">
        <f t="shared" si="3"/>
        <v>-10</v>
      </c>
    </row>
    <row r="21" spans="1:13" ht="14.4" hidden="1" customHeight="1" outlineLevel="1" x14ac:dyDescent="0.3">
      <c r="A21" s="119" t="s">
        <v>172</v>
      </c>
      <c r="B21" s="122">
        <v>32.256</v>
      </c>
      <c r="C21" s="113">
        <v>1.8089999999999999</v>
      </c>
      <c r="D21" s="113">
        <v>33.631</v>
      </c>
      <c r="E21" s="134">
        <v>1.0426277281746033</v>
      </c>
      <c r="F21" s="122">
        <v>2</v>
      </c>
      <c r="G21" s="113">
        <v>1</v>
      </c>
      <c r="H21" s="113">
        <v>2</v>
      </c>
      <c r="I21" s="136">
        <v>1</v>
      </c>
      <c r="J21" s="541">
        <f>0.97*1.091</f>
        <v>1.05827</v>
      </c>
      <c r="K21" s="542"/>
      <c r="L21" s="149">
        <f t="shared" si="2"/>
        <v>1.375</v>
      </c>
      <c r="M21" s="150">
        <f t="shared" si="3"/>
        <v>0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546</v>
      </c>
      <c r="F22" s="122">
        <v>0</v>
      </c>
      <c r="G22" s="113">
        <v>0</v>
      </c>
      <c r="H22" s="113">
        <v>0</v>
      </c>
      <c r="I22" s="136" t="s">
        <v>546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37.429000000000002</v>
      </c>
      <c r="C23" s="113">
        <v>107.331</v>
      </c>
      <c r="D23" s="113">
        <v>36.786000000000001</v>
      </c>
      <c r="E23" s="134">
        <v>0.98282080739533517</v>
      </c>
      <c r="F23" s="122">
        <v>5</v>
      </c>
      <c r="G23" s="113">
        <v>12</v>
      </c>
      <c r="H23" s="113">
        <v>6</v>
      </c>
      <c r="I23" s="136">
        <v>1.2</v>
      </c>
      <c r="J23" s="541">
        <f>0.97*1.096</f>
        <v>1.0631200000000001</v>
      </c>
      <c r="K23" s="542"/>
      <c r="L23" s="149">
        <f t="shared" si="2"/>
        <v>-0.64300000000000068</v>
      </c>
      <c r="M23" s="150">
        <f t="shared" si="3"/>
        <v>1</v>
      </c>
    </row>
    <row r="24" spans="1:13" ht="14.4" hidden="1" customHeight="1" outlineLevel="1" x14ac:dyDescent="0.3">
      <c r="A24" s="119" t="s">
        <v>175</v>
      </c>
      <c r="B24" s="122">
        <v>15.747</v>
      </c>
      <c r="C24" s="113">
        <v>24.881</v>
      </c>
      <c r="D24" s="113">
        <v>0</v>
      </c>
      <c r="E24" s="134" t="s">
        <v>546</v>
      </c>
      <c r="F24" s="122">
        <v>2</v>
      </c>
      <c r="G24" s="113">
        <v>3</v>
      </c>
      <c r="H24" s="113">
        <v>0</v>
      </c>
      <c r="I24" s="136" t="s">
        <v>546</v>
      </c>
      <c r="J24" s="541">
        <f>0.97*0.989</f>
        <v>0.95933000000000002</v>
      </c>
      <c r="K24" s="542"/>
      <c r="L24" s="149">
        <f t="shared" si="2"/>
        <v>-15.747</v>
      </c>
      <c r="M24" s="150">
        <f t="shared" si="3"/>
        <v>-2</v>
      </c>
    </row>
    <row r="25" spans="1:13" ht="14.4" hidden="1" customHeight="1" outlineLevel="1" thickBot="1" x14ac:dyDescent="0.35">
      <c r="A25" s="247" t="s">
        <v>234</v>
      </c>
      <c r="B25" s="248">
        <v>23.995999999999999</v>
      </c>
      <c r="C25" s="249">
        <v>0</v>
      </c>
      <c r="D25" s="249">
        <v>3.214</v>
      </c>
      <c r="E25" s="250"/>
      <c r="F25" s="248">
        <v>2</v>
      </c>
      <c r="G25" s="249">
        <v>0</v>
      </c>
      <c r="H25" s="249">
        <v>1</v>
      </c>
      <c r="I25" s="252"/>
      <c r="J25" s="368"/>
      <c r="K25" s="369"/>
      <c r="L25" s="255">
        <f>D25-B25</f>
        <v>-20.782</v>
      </c>
      <c r="M25" s="256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533.62700000000007</v>
      </c>
      <c r="C26" s="153">
        <f>SUM(C18:C25)</f>
        <v>579.81399999999996</v>
      </c>
      <c r="D26" s="153">
        <f>SUM(D18:D25)</f>
        <v>447.53700000000003</v>
      </c>
      <c r="E26" s="154">
        <f>IF(OR(D26=0,B26=0),0,D26/B26)</f>
        <v>0.83867008228594131</v>
      </c>
      <c r="F26" s="152">
        <f>SUM(F18:F25)</f>
        <v>74</v>
      </c>
      <c r="G26" s="153">
        <f>SUM(G18:G25)</f>
        <v>82</v>
      </c>
      <c r="H26" s="153">
        <f>SUM(H18:H25)</f>
        <v>54</v>
      </c>
      <c r="I26" s="155">
        <f>IF(OR(H26=0,F26=0),0,H26/F26)</f>
        <v>0.72972972972972971</v>
      </c>
      <c r="J26" s="123"/>
      <c r="K26" s="123"/>
      <c r="L26" s="145">
        <f t="shared" si="2"/>
        <v>-86.090000000000032</v>
      </c>
      <c r="M26" s="156">
        <f t="shared" si="3"/>
        <v>-20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546</v>
      </c>
      <c r="F31" s="132">
        <v>0</v>
      </c>
      <c r="G31" s="114">
        <v>0</v>
      </c>
      <c r="H31" s="114">
        <v>0</v>
      </c>
      <c r="I31" s="133" t="s">
        <v>546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546</v>
      </c>
      <c r="F32" s="135">
        <v>0</v>
      </c>
      <c r="G32" s="113">
        <v>0</v>
      </c>
      <c r="H32" s="113">
        <v>0</v>
      </c>
      <c r="I32" s="136" t="s">
        <v>546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5.5369999999999999</v>
      </c>
      <c r="E33" s="134" t="s">
        <v>546</v>
      </c>
      <c r="F33" s="135">
        <v>0</v>
      </c>
      <c r="G33" s="113">
        <v>0</v>
      </c>
      <c r="H33" s="113">
        <v>1</v>
      </c>
      <c r="I33" s="136" t="s">
        <v>546</v>
      </c>
      <c r="J33" s="158"/>
      <c r="K33" s="158"/>
      <c r="L33" s="149">
        <f t="shared" si="4"/>
        <v>5.5369999999999999</v>
      </c>
      <c r="M33" s="150">
        <f t="shared" si="5"/>
        <v>1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546</v>
      </c>
      <c r="F34" s="135">
        <v>0</v>
      </c>
      <c r="G34" s="113">
        <v>0</v>
      </c>
      <c r="H34" s="113">
        <v>0</v>
      </c>
      <c r="I34" s="136" t="s">
        <v>546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546</v>
      </c>
      <c r="F35" s="135">
        <v>0</v>
      </c>
      <c r="G35" s="113">
        <v>0</v>
      </c>
      <c r="H35" s="113">
        <v>0</v>
      </c>
      <c r="I35" s="136" t="s">
        <v>546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546</v>
      </c>
      <c r="F36" s="135">
        <v>0</v>
      </c>
      <c r="G36" s="113">
        <v>0</v>
      </c>
      <c r="H36" s="113">
        <v>0</v>
      </c>
      <c r="I36" s="136" t="s">
        <v>546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546</v>
      </c>
      <c r="F37" s="135">
        <v>0</v>
      </c>
      <c r="G37" s="113">
        <v>0</v>
      </c>
      <c r="H37" s="113">
        <v>0</v>
      </c>
      <c r="I37" s="136" t="s">
        <v>546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5.5369999999999999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1</v>
      </c>
      <c r="I39" s="169">
        <f>IF(OR(H39=0,F39=0),0,H39/F39)</f>
        <v>0</v>
      </c>
      <c r="J39" s="158"/>
      <c r="K39" s="158"/>
      <c r="L39" s="163">
        <f t="shared" si="4"/>
        <v>5.5369999999999999</v>
      </c>
      <c r="M39" s="170">
        <f t="shared" si="5"/>
        <v>1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284.04000000000002</v>
      </c>
      <c r="C33" s="206">
        <v>181</v>
      </c>
      <c r="D33" s="84">
        <f>IF(C33="","",C33-B33)</f>
        <v>-103.04000000000002</v>
      </c>
      <c r="E33" s="85">
        <f>IF(C33="","",C33/B33)</f>
        <v>0.63723419236727219</v>
      </c>
      <c r="F33" s="86">
        <v>24.62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366.93</v>
      </c>
      <c r="C34" s="207">
        <v>209</v>
      </c>
      <c r="D34" s="87">
        <f t="shared" ref="D34:D45" si="0">IF(C34="","",C34-B34)</f>
        <v>-157.93</v>
      </c>
      <c r="E34" s="88">
        <f t="shared" ref="E34:E45" si="1">IF(C34="","",C34/B34)</f>
        <v>0.56959093015016482</v>
      </c>
      <c r="F34" s="89">
        <v>23.06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680.5</v>
      </c>
      <c r="C35" s="207">
        <v>444</v>
      </c>
      <c r="D35" s="87">
        <f t="shared" si="0"/>
        <v>-236.5</v>
      </c>
      <c r="E35" s="88">
        <f t="shared" si="1"/>
        <v>0.65246142542248342</v>
      </c>
      <c r="F35" s="89">
        <v>92.46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1017.88</v>
      </c>
      <c r="C36" s="207">
        <v>667</v>
      </c>
      <c r="D36" s="87">
        <f t="shared" si="0"/>
        <v>-350.88</v>
      </c>
      <c r="E36" s="88">
        <f t="shared" si="1"/>
        <v>0.65528353047510512</v>
      </c>
      <c r="F36" s="89">
        <v>126.2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4708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5"/>
      <c r="B4" s="806" t="s">
        <v>84</v>
      </c>
      <c r="C4" s="807" t="s">
        <v>72</v>
      </c>
      <c r="D4" s="808" t="s">
        <v>85</v>
      </c>
      <c r="E4" s="806" t="s">
        <v>84</v>
      </c>
      <c r="F4" s="807" t="s">
        <v>72</v>
      </c>
      <c r="G4" s="808" t="s">
        <v>85</v>
      </c>
      <c r="H4" s="806" t="s">
        <v>84</v>
      </c>
      <c r="I4" s="807" t="s">
        <v>72</v>
      </c>
      <c r="J4" s="808" t="s">
        <v>85</v>
      </c>
      <c r="K4" s="809"/>
      <c r="L4" s="810"/>
      <c r="M4" s="810"/>
      <c r="N4" s="810"/>
      <c r="O4" s="811"/>
      <c r="P4" s="812"/>
      <c r="Q4" s="813" t="s">
        <v>73</v>
      </c>
      <c r="R4" s="814" t="s">
        <v>72</v>
      </c>
      <c r="S4" s="815" t="s">
        <v>86</v>
      </c>
      <c r="T4" s="816" t="s">
        <v>87</v>
      </c>
      <c r="U4" s="816" t="s">
        <v>88</v>
      </c>
      <c r="V4" s="817" t="s">
        <v>2</v>
      </c>
      <c r="W4" s="818" t="s">
        <v>89</v>
      </c>
    </row>
    <row r="5" spans="1:23" ht="14.4" customHeight="1" x14ac:dyDescent="0.3">
      <c r="A5" s="848" t="s">
        <v>4593</v>
      </c>
      <c r="B5" s="404">
        <v>1</v>
      </c>
      <c r="C5" s="819">
        <v>23.01</v>
      </c>
      <c r="D5" s="820">
        <v>34</v>
      </c>
      <c r="E5" s="821">
        <v>2</v>
      </c>
      <c r="F5" s="822">
        <v>32.01</v>
      </c>
      <c r="G5" s="823">
        <v>27.5</v>
      </c>
      <c r="H5" s="824">
        <v>4</v>
      </c>
      <c r="I5" s="825">
        <v>67.83</v>
      </c>
      <c r="J5" s="826">
        <v>24</v>
      </c>
      <c r="K5" s="827">
        <v>16.36</v>
      </c>
      <c r="L5" s="828">
        <v>10</v>
      </c>
      <c r="M5" s="828">
        <v>88</v>
      </c>
      <c r="N5" s="829">
        <v>29.39</v>
      </c>
      <c r="O5" s="828" t="s">
        <v>4594</v>
      </c>
      <c r="P5" s="830" t="s">
        <v>4595</v>
      </c>
      <c r="Q5" s="831">
        <f>H5-B5</f>
        <v>3</v>
      </c>
      <c r="R5" s="831">
        <f>I5-C5</f>
        <v>44.819999999999993</v>
      </c>
      <c r="S5" s="404">
        <f>IF(H5=0,"",H5*N5)</f>
        <v>117.56</v>
      </c>
      <c r="T5" s="404">
        <f>IF(H5=0,"",H5*J5)</f>
        <v>96</v>
      </c>
      <c r="U5" s="404">
        <f>IF(H5=0,"",T5-S5)</f>
        <v>-21.560000000000002</v>
      </c>
      <c r="V5" s="832">
        <f>IF(H5=0,"",T5/S5)</f>
        <v>0.81660428717250766</v>
      </c>
      <c r="W5" s="833">
        <v>13</v>
      </c>
    </row>
    <row r="6" spans="1:23" ht="14.4" customHeight="1" x14ac:dyDescent="0.3">
      <c r="A6" s="849" t="s">
        <v>4596</v>
      </c>
      <c r="B6" s="789">
        <v>10</v>
      </c>
      <c r="C6" s="790">
        <v>84.97</v>
      </c>
      <c r="D6" s="791">
        <v>10.6</v>
      </c>
      <c r="E6" s="801">
        <v>9</v>
      </c>
      <c r="F6" s="779">
        <v>75.34</v>
      </c>
      <c r="G6" s="780">
        <v>14.6</v>
      </c>
      <c r="H6" s="785">
        <v>5</v>
      </c>
      <c r="I6" s="779">
        <v>43.17</v>
      </c>
      <c r="J6" s="780">
        <v>10</v>
      </c>
      <c r="K6" s="784">
        <v>8.6300000000000008</v>
      </c>
      <c r="L6" s="785">
        <v>6</v>
      </c>
      <c r="M6" s="785">
        <v>56</v>
      </c>
      <c r="N6" s="786">
        <v>18.63</v>
      </c>
      <c r="O6" s="785" t="s">
        <v>4594</v>
      </c>
      <c r="P6" s="802" t="s">
        <v>4597</v>
      </c>
      <c r="Q6" s="787">
        <f t="shared" ref="Q6:R61" si="0">H6-B6</f>
        <v>-5</v>
      </c>
      <c r="R6" s="787">
        <f t="shared" si="0"/>
        <v>-41.8</v>
      </c>
      <c r="S6" s="798">
        <f t="shared" ref="S6:S61" si="1">IF(H6=0,"",H6*N6)</f>
        <v>93.149999999999991</v>
      </c>
      <c r="T6" s="798">
        <f t="shared" ref="T6:T61" si="2">IF(H6=0,"",H6*J6)</f>
        <v>50</v>
      </c>
      <c r="U6" s="798">
        <f t="shared" ref="U6:U61" si="3">IF(H6=0,"",T6-S6)</f>
        <v>-43.149999999999991</v>
      </c>
      <c r="V6" s="803">
        <f t="shared" ref="V6:V61" si="4">IF(H6=0,"",T6/S6)</f>
        <v>0.53676865271068175</v>
      </c>
      <c r="W6" s="788"/>
    </row>
    <row r="7" spans="1:23" ht="14.4" customHeight="1" x14ac:dyDescent="0.3">
      <c r="A7" s="849" t="s">
        <v>4598</v>
      </c>
      <c r="B7" s="798"/>
      <c r="C7" s="799"/>
      <c r="D7" s="800"/>
      <c r="E7" s="801">
        <v>1</v>
      </c>
      <c r="F7" s="779">
        <v>36.67</v>
      </c>
      <c r="G7" s="780">
        <v>26</v>
      </c>
      <c r="H7" s="781">
        <v>1</v>
      </c>
      <c r="I7" s="782">
        <v>40.01</v>
      </c>
      <c r="J7" s="783">
        <v>28</v>
      </c>
      <c r="K7" s="784">
        <v>40.01</v>
      </c>
      <c r="L7" s="785">
        <v>17</v>
      </c>
      <c r="M7" s="785">
        <v>154</v>
      </c>
      <c r="N7" s="786">
        <v>51.21</v>
      </c>
      <c r="O7" s="785" t="s">
        <v>4594</v>
      </c>
      <c r="P7" s="802" t="s">
        <v>4599</v>
      </c>
      <c r="Q7" s="787">
        <f t="shared" si="0"/>
        <v>1</v>
      </c>
      <c r="R7" s="787">
        <f t="shared" si="0"/>
        <v>40.01</v>
      </c>
      <c r="S7" s="798">
        <f t="shared" si="1"/>
        <v>51.21</v>
      </c>
      <c r="T7" s="798">
        <f t="shared" si="2"/>
        <v>28</v>
      </c>
      <c r="U7" s="798">
        <f t="shared" si="3"/>
        <v>-23.21</v>
      </c>
      <c r="V7" s="803">
        <f t="shared" si="4"/>
        <v>0.54676820933411441</v>
      </c>
      <c r="W7" s="788"/>
    </row>
    <row r="8" spans="1:23" ht="14.4" customHeight="1" x14ac:dyDescent="0.3">
      <c r="A8" s="849" t="s">
        <v>4600</v>
      </c>
      <c r="B8" s="798"/>
      <c r="C8" s="799"/>
      <c r="D8" s="800"/>
      <c r="E8" s="781">
        <v>1</v>
      </c>
      <c r="F8" s="782">
        <v>27.82</v>
      </c>
      <c r="G8" s="783">
        <v>35</v>
      </c>
      <c r="H8" s="785"/>
      <c r="I8" s="779"/>
      <c r="J8" s="780"/>
      <c r="K8" s="784">
        <v>27.65</v>
      </c>
      <c r="L8" s="785">
        <v>15</v>
      </c>
      <c r="M8" s="785">
        <v>138</v>
      </c>
      <c r="N8" s="786">
        <v>45.96</v>
      </c>
      <c r="O8" s="785" t="s">
        <v>4594</v>
      </c>
      <c r="P8" s="802" t="s">
        <v>4601</v>
      </c>
      <c r="Q8" s="787">
        <f t="shared" si="0"/>
        <v>0</v>
      </c>
      <c r="R8" s="787">
        <f t="shared" si="0"/>
        <v>0</v>
      </c>
      <c r="S8" s="798" t="str">
        <f t="shared" si="1"/>
        <v/>
      </c>
      <c r="T8" s="798" t="str">
        <f t="shared" si="2"/>
        <v/>
      </c>
      <c r="U8" s="798" t="str">
        <f t="shared" si="3"/>
        <v/>
      </c>
      <c r="V8" s="803" t="str">
        <f t="shared" si="4"/>
        <v/>
      </c>
      <c r="W8" s="788"/>
    </row>
    <row r="9" spans="1:23" ht="14.4" customHeight="1" x14ac:dyDescent="0.3">
      <c r="A9" s="849" t="s">
        <v>4602</v>
      </c>
      <c r="B9" s="798">
        <v>1</v>
      </c>
      <c r="C9" s="799">
        <v>20.07</v>
      </c>
      <c r="D9" s="800">
        <v>21</v>
      </c>
      <c r="E9" s="781"/>
      <c r="F9" s="782"/>
      <c r="G9" s="783"/>
      <c r="H9" s="785"/>
      <c r="I9" s="779"/>
      <c r="J9" s="780"/>
      <c r="K9" s="784">
        <v>20.07</v>
      </c>
      <c r="L9" s="785">
        <v>9</v>
      </c>
      <c r="M9" s="785">
        <v>79</v>
      </c>
      <c r="N9" s="786">
        <v>26.18</v>
      </c>
      <c r="O9" s="785" t="s">
        <v>4594</v>
      </c>
      <c r="P9" s="802" t="s">
        <v>4603</v>
      </c>
      <c r="Q9" s="787">
        <f t="shared" si="0"/>
        <v>-1</v>
      </c>
      <c r="R9" s="787">
        <f t="shared" si="0"/>
        <v>-20.07</v>
      </c>
      <c r="S9" s="798" t="str">
        <f t="shared" si="1"/>
        <v/>
      </c>
      <c r="T9" s="798" t="str">
        <f t="shared" si="2"/>
        <v/>
      </c>
      <c r="U9" s="798" t="str">
        <f t="shared" si="3"/>
        <v/>
      </c>
      <c r="V9" s="803" t="str">
        <f t="shared" si="4"/>
        <v/>
      </c>
      <c r="W9" s="788"/>
    </row>
    <row r="10" spans="1:23" ht="14.4" customHeight="1" x14ac:dyDescent="0.3">
      <c r="A10" s="850" t="s">
        <v>4604</v>
      </c>
      <c r="B10" s="834">
        <v>8</v>
      </c>
      <c r="C10" s="835">
        <v>189.52</v>
      </c>
      <c r="D10" s="804">
        <v>28.4</v>
      </c>
      <c r="E10" s="836">
        <v>9</v>
      </c>
      <c r="F10" s="837">
        <v>197.95</v>
      </c>
      <c r="G10" s="792">
        <v>26.1</v>
      </c>
      <c r="H10" s="838">
        <v>5</v>
      </c>
      <c r="I10" s="839">
        <v>119.49</v>
      </c>
      <c r="J10" s="793">
        <v>38.6</v>
      </c>
      <c r="K10" s="840">
        <v>23.62</v>
      </c>
      <c r="L10" s="838">
        <v>11</v>
      </c>
      <c r="M10" s="838">
        <v>99</v>
      </c>
      <c r="N10" s="841">
        <v>32.9</v>
      </c>
      <c r="O10" s="838" t="s">
        <v>4594</v>
      </c>
      <c r="P10" s="842" t="s">
        <v>4605</v>
      </c>
      <c r="Q10" s="843">
        <f t="shared" si="0"/>
        <v>-3</v>
      </c>
      <c r="R10" s="843">
        <f t="shared" si="0"/>
        <v>-70.030000000000015</v>
      </c>
      <c r="S10" s="834">
        <f t="shared" si="1"/>
        <v>164.5</v>
      </c>
      <c r="T10" s="834">
        <f t="shared" si="2"/>
        <v>193</v>
      </c>
      <c r="U10" s="834">
        <f t="shared" si="3"/>
        <v>28.5</v>
      </c>
      <c r="V10" s="844">
        <f t="shared" si="4"/>
        <v>1.1732522796352585</v>
      </c>
      <c r="W10" s="794">
        <v>68</v>
      </c>
    </row>
    <row r="11" spans="1:23" ht="14.4" customHeight="1" x14ac:dyDescent="0.3">
      <c r="A11" s="849" t="s">
        <v>4606</v>
      </c>
      <c r="B11" s="789"/>
      <c r="C11" s="790"/>
      <c r="D11" s="791"/>
      <c r="E11" s="801">
        <v>1</v>
      </c>
      <c r="F11" s="779">
        <v>10.220000000000001</v>
      </c>
      <c r="G11" s="780">
        <v>31</v>
      </c>
      <c r="H11" s="785"/>
      <c r="I11" s="779"/>
      <c r="J11" s="780"/>
      <c r="K11" s="784">
        <v>10.28</v>
      </c>
      <c r="L11" s="785">
        <v>6</v>
      </c>
      <c r="M11" s="785">
        <v>54</v>
      </c>
      <c r="N11" s="786">
        <v>17.899999999999999</v>
      </c>
      <c r="O11" s="785" t="s">
        <v>4594</v>
      </c>
      <c r="P11" s="802" t="s">
        <v>4607</v>
      </c>
      <c r="Q11" s="787">
        <f t="shared" si="0"/>
        <v>0</v>
      </c>
      <c r="R11" s="787">
        <f t="shared" si="0"/>
        <v>0</v>
      </c>
      <c r="S11" s="798" t="str">
        <f t="shared" si="1"/>
        <v/>
      </c>
      <c r="T11" s="798" t="str">
        <f t="shared" si="2"/>
        <v/>
      </c>
      <c r="U11" s="798" t="str">
        <f t="shared" si="3"/>
        <v/>
      </c>
      <c r="V11" s="803" t="str">
        <f t="shared" si="4"/>
        <v/>
      </c>
      <c r="W11" s="788"/>
    </row>
    <row r="12" spans="1:23" ht="14.4" customHeight="1" x14ac:dyDescent="0.3">
      <c r="A12" s="850" t="s">
        <v>4608</v>
      </c>
      <c r="B12" s="845">
        <v>10</v>
      </c>
      <c r="C12" s="846">
        <v>132.9</v>
      </c>
      <c r="D12" s="795">
        <v>22.7</v>
      </c>
      <c r="E12" s="847">
        <v>4</v>
      </c>
      <c r="F12" s="839">
        <v>53.84</v>
      </c>
      <c r="G12" s="796">
        <v>14.3</v>
      </c>
      <c r="H12" s="838">
        <v>5</v>
      </c>
      <c r="I12" s="839">
        <v>66.69</v>
      </c>
      <c r="J12" s="796">
        <v>14.6</v>
      </c>
      <c r="K12" s="840">
        <v>13.53</v>
      </c>
      <c r="L12" s="838">
        <v>8</v>
      </c>
      <c r="M12" s="838">
        <v>70</v>
      </c>
      <c r="N12" s="841">
        <v>23.48</v>
      </c>
      <c r="O12" s="838" t="s">
        <v>4594</v>
      </c>
      <c r="P12" s="842" t="s">
        <v>4609</v>
      </c>
      <c r="Q12" s="843">
        <f t="shared" si="0"/>
        <v>-5</v>
      </c>
      <c r="R12" s="843">
        <f t="shared" si="0"/>
        <v>-66.210000000000008</v>
      </c>
      <c r="S12" s="834">
        <f t="shared" si="1"/>
        <v>117.4</v>
      </c>
      <c r="T12" s="834">
        <f t="shared" si="2"/>
        <v>73</v>
      </c>
      <c r="U12" s="834">
        <f t="shared" si="3"/>
        <v>-44.400000000000006</v>
      </c>
      <c r="V12" s="844">
        <f t="shared" si="4"/>
        <v>0.62180579216354337</v>
      </c>
      <c r="W12" s="794">
        <v>4</v>
      </c>
    </row>
    <row r="13" spans="1:23" ht="14.4" customHeight="1" x14ac:dyDescent="0.3">
      <c r="A13" s="849" t="s">
        <v>4610</v>
      </c>
      <c r="B13" s="798"/>
      <c r="C13" s="799"/>
      <c r="D13" s="800"/>
      <c r="E13" s="801">
        <v>1</v>
      </c>
      <c r="F13" s="779">
        <v>2.48</v>
      </c>
      <c r="G13" s="780">
        <v>1</v>
      </c>
      <c r="H13" s="781">
        <v>2</v>
      </c>
      <c r="I13" s="782">
        <v>15.86</v>
      </c>
      <c r="J13" s="783">
        <v>5</v>
      </c>
      <c r="K13" s="784">
        <v>6.4</v>
      </c>
      <c r="L13" s="785">
        <v>6</v>
      </c>
      <c r="M13" s="785">
        <v>52</v>
      </c>
      <c r="N13" s="786">
        <v>17.18</v>
      </c>
      <c r="O13" s="785" t="s">
        <v>4594</v>
      </c>
      <c r="P13" s="802" t="s">
        <v>4611</v>
      </c>
      <c r="Q13" s="787">
        <f t="shared" si="0"/>
        <v>2</v>
      </c>
      <c r="R13" s="787">
        <f t="shared" si="0"/>
        <v>15.86</v>
      </c>
      <c r="S13" s="798">
        <f t="shared" si="1"/>
        <v>34.36</v>
      </c>
      <c r="T13" s="798">
        <f t="shared" si="2"/>
        <v>10</v>
      </c>
      <c r="U13" s="798">
        <f t="shared" si="3"/>
        <v>-24.36</v>
      </c>
      <c r="V13" s="803">
        <f t="shared" si="4"/>
        <v>0.29103608847497092</v>
      </c>
      <c r="W13" s="788"/>
    </row>
    <row r="14" spans="1:23" ht="14.4" customHeight="1" x14ac:dyDescent="0.3">
      <c r="A14" s="849" t="s">
        <v>4612</v>
      </c>
      <c r="B14" s="789">
        <v>1</v>
      </c>
      <c r="C14" s="790">
        <v>0.5</v>
      </c>
      <c r="D14" s="791">
        <v>2</v>
      </c>
      <c r="E14" s="801"/>
      <c r="F14" s="779"/>
      <c r="G14" s="780"/>
      <c r="H14" s="785"/>
      <c r="I14" s="779"/>
      <c r="J14" s="780"/>
      <c r="K14" s="784">
        <v>1.1299999999999999</v>
      </c>
      <c r="L14" s="785">
        <v>5</v>
      </c>
      <c r="M14" s="785">
        <v>41</v>
      </c>
      <c r="N14" s="786">
        <v>13.51</v>
      </c>
      <c r="O14" s="785" t="s">
        <v>4594</v>
      </c>
      <c r="P14" s="802" t="s">
        <v>4613</v>
      </c>
      <c r="Q14" s="787">
        <f t="shared" si="0"/>
        <v>-1</v>
      </c>
      <c r="R14" s="787">
        <f t="shared" si="0"/>
        <v>-0.5</v>
      </c>
      <c r="S14" s="798" t="str">
        <f t="shared" si="1"/>
        <v/>
      </c>
      <c r="T14" s="798" t="str">
        <f t="shared" si="2"/>
        <v/>
      </c>
      <c r="U14" s="798" t="str">
        <f t="shared" si="3"/>
        <v/>
      </c>
      <c r="V14" s="803" t="str">
        <f t="shared" si="4"/>
        <v/>
      </c>
      <c r="W14" s="788"/>
    </row>
    <row r="15" spans="1:23" ht="14.4" customHeight="1" x14ac:dyDescent="0.3">
      <c r="A15" s="849" t="s">
        <v>4614</v>
      </c>
      <c r="B15" s="789">
        <v>1</v>
      </c>
      <c r="C15" s="790">
        <v>0.36</v>
      </c>
      <c r="D15" s="791">
        <v>1</v>
      </c>
      <c r="E15" s="801"/>
      <c r="F15" s="779"/>
      <c r="G15" s="780"/>
      <c r="H15" s="785"/>
      <c r="I15" s="779"/>
      <c r="J15" s="780"/>
      <c r="K15" s="784">
        <v>1.35</v>
      </c>
      <c r="L15" s="785">
        <v>4</v>
      </c>
      <c r="M15" s="785">
        <v>34</v>
      </c>
      <c r="N15" s="786">
        <v>11.23</v>
      </c>
      <c r="O15" s="785" t="s">
        <v>4594</v>
      </c>
      <c r="P15" s="802" t="s">
        <v>4615</v>
      </c>
      <c r="Q15" s="787">
        <f t="shared" si="0"/>
        <v>-1</v>
      </c>
      <c r="R15" s="787">
        <f t="shared" si="0"/>
        <v>-0.36</v>
      </c>
      <c r="S15" s="798" t="str">
        <f t="shared" si="1"/>
        <v/>
      </c>
      <c r="T15" s="798" t="str">
        <f t="shared" si="2"/>
        <v/>
      </c>
      <c r="U15" s="798" t="str">
        <f t="shared" si="3"/>
        <v/>
      </c>
      <c r="V15" s="803" t="str">
        <f t="shared" si="4"/>
        <v/>
      </c>
      <c r="W15" s="788"/>
    </row>
    <row r="16" spans="1:23" ht="14.4" customHeight="1" x14ac:dyDescent="0.3">
      <c r="A16" s="850" t="s">
        <v>4616</v>
      </c>
      <c r="B16" s="845">
        <v>3</v>
      </c>
      <c r="C16" s="846">
        <v>2.54</v>
      </c>
      <c r="D16" s="795">
        <v>1.7</v>
      </c>
      <c r="E16" s="847">
        <v>3</v>
      </c>
      <c r="F16" s="839">
        <v>1.77</v>
      </c>
      <c r="G16" s="796">
        <v>1</v>
      </c>
      <c r="H16" s="838">
        <v>3</v>
      </c>
      <c r="I16" s="839">
        <v>6.19</v>
      </c>
      <c r="J16" s="796">
        <v>8</v>
      </c>
      <c r="K16" s="840">
        <v>2.39</v>
      </c>
      <c r="L16" s="838">
        <v>5</v>
      </c>
      <c r="M16" s="838">
        <v>48</v>
      </c>
      <c r="N16" s="841">
        <v>16.010000000000002</v>
      </c>
      <c r="O16" s="838" t="s">
        <v>4594</v>
      </c>
      <c r="P16" s="842" t="s">
        <v>4617</v>
      </c>
      <c r="Q16" s="843">
        <f t="shared" si="0"/>
        <v>0</v>
      </c>
      <c r="R16" s="843">
        <f t="shared" si="0"/>
        <v>3.6500000000000004</v>
      </c>
      <c r="S16" s="834">
        <f t="shared" si="1"/>
        <v>48.03</v>
      </c>
      <c r="T16" s="834">
        <f t="shared" si="2"/>
        <v>24</v>
      </c>
      <c r="U16" s="834">
        <f t="shared" si="3"/>
        <v>-24.03</v>
      </c>
      <c r="V16" s="844">
        <f t="shared" si="4"/>
        <v>0.49968769519050593</v>
      </c>
      <c r="W16" s="794">
        <v>1</v>
      </c>
    </row>
    <row r="17" spans="1:23" ht="14.4" customHeight="1" x14ac:dyDescent="0.3">
      <c r="A17" s="849" t="s">
        <v>4618</v>
      </c>
      <c r="B17" s="789">
        <v>2</v>
      </c>
      <c r="C17" s="790">
        <v>2.0099999999999998</v>
      </c>
      <c r="D17" s="791">
        <v>4</v>
      </c>
      <c r="E17" s="801"/>
      <c r="F17" s="779"/>
      <c r="G17" s="780"/>
      <c r="H17" s="785"/>
      <c r="I17" s="779"/>
      <c r="J17" s="780"/>
      <c r="K17" s="784">
        <v>1.1399999999999999</v>
      </c>
      <c r="L17" s="785">
        <v>4</v>
      </c>
      <c r="M17" s="785">
        <v>38</v>
      </c>
      <c r="N17" s="786">
        <v>12.53</v>
      </c>
      <c r="O17" s="785" t="s">
        <v>4594</v>
      </c>
      <c r="P17" s="802" t="s">
        <v>4619</v>
      </c>
      <c r="Q17" s="787">
        <f t="shared" si="0"/>
        <v>-2</v>
      </c>
      <c r="R17" s="787">
        <f t="shared" si="0"/>
        <v>-2.0099999999999998</v>
      </c>
      <c r="S17" s="798" t="str">
        <f t="shared" si="1"/>
        <v/>
      </c>
      <c r="T17" s="798" t="str">
        <f t="shared" si="2"/>
        <v/>
      </c>
      <c r="U17" s="798" t="str">
        <f t="shared" si="3"/>
        <v/>
      </c>
      <c r="V17" s="803" t="str">
        <f t="shared" si="4"/>
        <v/>
      </c>
      <c r="W17" s="788"/>
    </row>
    <row r="18" spans="1:23" ht="14.4" customHeight="1" x14ac:dyDescent="0.3">
      <c r="A18" s="849" t="s">
        <v>4620</v>
      </c>
      <c r="B18" s="798">
        <v>1</v>
      </c>
      <c r="C18" s="799">
        <v>0.75</v>
      </c>
      <c r="D18" s="800">
        <v>3</v>
      </c>
      <c r="E18" s="781"/>
      <c r="F18" s="782"/>
      <c r="G18" s="783"/>
      <c r="H18" s="785"/>
      <c r="I18" s="779"/>
      <c r="J18" s="780"/>
      <c r="K18" s="784">
        <v>0.44</v>
      </c>
      <c r="L18" s="785">
        <v>1</v>
      </c>
      <c r="M18" s="785">
        <v>13</v>
      </c>
      <c r="N18" s="786">
        <v>4.46</v>
      </c>
      <c r="O18" s="785" t="s">
        <v>4594</v>
      </c>
      <c r="P18" s="802" t="s">
        <v>4621</v>
      </c>
      <c r="Q18" s="787">
        <f t="shared" si="0"/>
        <v>-1</v>
      </c>
      <c r="R18" s="787">
        <f t="shared" si="0"/>
        <v>-0.75</v>
      </c>
      <c r="S18" s="798" t="str">
        <f t="shared" si="1"/>
        <v/>
      </c>
      <c r="T18" s="798" t="str">
        <f t="shared" si="2"/>
        <v/>
      </c>
      <c r="U18" s="798" t="str">
        <f t="shared" si="3"/>
        <v/>
      </c>
      <c r="V18" s="803" t="str">
        <f t="shared" si="4"/>
        <v/>
      </c>
      <c r="W18" s="788"/>
    </row>
    <row r="19" spans="1:23" ht="14.4" customHeight="1" x14ac:dyDescent="0.3">
      <c r="A19" s="850" t="s">
        <v>4622</v>
      </c>
      <c r="B19" s="834"/>
      <c r="C19" s="835"/>
      <c r="D19" s="804"/>
      <c r="E19" s="836">
        <v>1</v>
      </c>
      <c r="F19" s="837">
        <v>1.2</v>
      </c>
      <c r="G19" s="792">
        <v>5</v>
      </c>
      <c r="H19" s="838"/>
      <c r="I19" s="839"/>
      <c r="J19" s="796"/>
      <c r="K19" s="840">
        <v>1.4</v>
      </c>
      <c r="L19" s="838">
        <v>3</v>
      </c>
      <c r="M19" s="838">
        <v>28</v>
      </c>
      <c r="N19" s="841">
        <v>9.26</v>
      </c>
      <c r="O19" s="838" t="s">
        <v>4594</v>
      </c>
      <c r="P19" s="842" t="s">
        <v>4623</v>
      </c>
      <c r="Q19" s="843">
        <f t="shared" si="0"/>
        <v>0</v>
      </c>
      <c r="R19" s="843">
        <f t="shared" si="0"/>
        <v>0</v>
      </c>
      <c r="S19" s="834" t="str">
        <f t="shared" si="1"/>
        <v/>
      </c>
      <c r="T19" s="834" t="str">
        <f t="shared" si="2"/>
        <v/>
      </c>
      <c r="U19" s="834" t="str">
        <f t="shared" si="3"/>
        <v/>
      </c>
      <c r="V19" s="844" t="str">
        <f t="shared" si="4"/>
        <v/>
      </c>
      <c r="W19" s="794"/>
    </row>
    <row r="20" spans="1:23" ht="14.4" customHeight="1" x14ac:dyDescent="0.3">
      <c r="A20" s="849" t="s">
        <v>4624</v>
      </c>
      <c r="B20" s="789">
        <v>1</v>
      </c>
      <c r="C20" s="790">
        <v>0.97</v>
      </c>
      <c r="D20" s="791">
        <v>5</v>
      </c>
      <c r="E20" s="801"/>
      <c r="F20" s="779"/>
      <c r="G20" s="780"/>
      <c r="H20" s="785"/>
      <c r="I20" s="779"/>
      <c r="J20" s="780"/>
      <c r="K20" s="784">
        <v>0.97</v>
      </c>
      <c r="L20" s="785">
        <v>3</v>
      </c>
      <c r="M20" s="785">
        <v>24</v>
      </c>
      <c r="N20" s="786">
        <v>7.87</v>
      </c>
      <c r="O20" s="785" t="s">
        <v>4594</v>
      </c>
      <c r="P20" s="802" t="s">
        <v>4625</v>
      </c>
      <c r="Q20" s="787">
        <f t="shared" si="0"/>
        <v>-1</v>
      </c>
      <c r="R20" s="787">
        <f t="shared" si="0"/>
        <v>-0.97</v>
      </c>
      <c r="S20" s="798" t="str">
        <f t="shared" si="1"/>
        <v/>
      </c>
      <c r="T20" s="798" t="str">
        <f t="shared" si="2"/>
        <v/>
      </c>
      <c r="U20" s="798" t="str">
        <f t="shared" si="3"/>
        <v/>
      </c>
      <c r="V20" s="803" t="str">
        <f t="shared" si="4"/>
        <v/>
      </c>
      <c r="W20" s="788"/>
    </row>
    <row r="21" spans="1:23" ht="14.4" customHeight="1" x14ac:dyDescent="0.3">
      <c r="A21" s="849" t="s">
        <v>4626</v>
      </c>
      <c r="B21" s="798">
        <v>2</v>
      </c>
      <c r="C21" s="799">
        <v>4.24</v>
      </c>
      <c r="D21" s="800">
        <v>3.5</v>
      </c>
      <c r="E21" s="781">
        <v>2</v>
      </c>
      <c r="F21" s="782">
        <v>2.33</v>
      </c>
      <c r="G21" s="783">
        <v>2</v>
      </c>
      <c r="H21" s="785">
        <v>1</v>
      </c>
      <c r="I21" s="779">
        <v>2.39</v>
      </c>
      <c r="J21" s="780">
        <v>5</v>
      </c>
      <c r="K21" s="784">
        <v>2.39</v>
      </c>
      <c r="L21" s="785">
        <v>5</v>
      </c>
      <c r="M21" s="785">
        <v>42</v>
      </c>
      <c r="N21" s="786">
        <v>13.9</v>
      </c>
      <c r="O21" s="785" t="s">
        <v>4594</v>
      </c>
      <c r="P21" s="802" t="s">
        <v>4627</v>
      </c>
      <c r="Q21" s="787">
        <f t="shared" si="0"/>
        <v>-1</v>
      </c>
      <c r="R21" s="787">
        <f t="shared" si="0"/>
        <v>-1.85</v>
      </c>
      <c r="S21" s="798">
        <f t="shared" si="1"/>
        <v>13.9</v>
      </c>
      <c r="T21" s="798">
        <f t="shared" si="2"/>
        <v>5</v>
      </c>
      <c r="U21" s="798">
        <f t="shared" si="3"/>
        <v>-8.9</v>
      </c>
      <c r="V21" s="803">
        <f t="shared" si="4"/>
        <v>0.35971223021582732</v>
      </c>
      <c r="W21" s="788"/>
    </row>
    <row r="22" spans="1:23" ht="14.4" customHeight="1" x14ac:dyDescent="0.3">
      <c r="A22" s="849" t="s">
        <v>4628</v>
      </c>
      <c r="B22" s="798"/>
      <c r="C22" s="799"/>
      <c r="D22" s="800"/>
      <c r="E22" s="781">
        <v>1</v>
      </c>
      <c r="F22" s="782">
        <v>3.23</v>
      </c>
      <c r="G22" s="783">
        <v>4</v>
      </c>
      <c r="H22" s="785"/>
      <c r="I22" s="779"/>
      <c r="J22" s="780"/>
      <c r="K22" s="784">
        <v>3.14</v>
      </c>
      <c r="L22" s="785">
        <v>6</v>
      </c>
      <c r="M22" s="785">
        <v>57</v>
      </c>
      <c r="N22" s="786">
        <v>18.920000000000002</v>
      </c>
      <c r="O22" s="785" t="s">
        <v>4594</v>
      </c>
      <c r="P22" s="802" t="s">
        <v>4629</v>
      </c>
      <c r="Q22" s="787">
        <f t="shared" si="0"/>
        <v>0</v>
      </c>
      <c r="R22" s="787">
        <f t="shared" si="0"/>
        <v>0</v>
      </c>
      <c r="S22" s="798" t="str">
        <f t="shared" si="1"/>
        <v/>
      </c>
      <c r="T22" s="798" t="str">
        <f t="shared" si="2"/>
        <v/>
      </c>
      <c r="U22" s="798" t="str">
        <f t="shared" si="3"/>
        <v/>
      </c>
      <c r="V22" s="803" t="str">
        <f t="shared" si="4"/>
        <v/>
      </c>
      <c r="W22" s="788"/>
    </row>
    <row r="23" spans="1:23" ht="14.4" customHeight="1" x14ac:dyDescent="0.3">
      <c r="A23" s="849" t="s">
        <v>4630</v>
      </c>
      <c r="B23" s="798">
        <v>1</v>
      </c>
      <c r="C23" s="799">
        <v>1.4</v>
      </c>
      <c r="D23" s="800">
        <v>3</v>
      </c>
      <c r="E23" s="781">
        <v>22</v>
      </c>
      <c r="F23" s="782">
        <v>33.619999999999997</v>
      </c>
      <c r="G23" s="783">
        <v>6.2</v>
      </c>
      <c r="H23" s="785">
        <v>6</v>
      </c>
      <c r="I23" s="779">
        <v>9.8699999999999992</v>
      </c>
      <c r="J23" s="780">
        <v>6.3</v>
      </c>
      <c r="K23" s="784">
        <v>1.84</v>
      </c>
      <c r="L23" s="785">
        <v>4</v>
      </c>
      <c r="M23" s="785">
        <v>32</v>
      </c>
      <c r="N23" s="786">
        <v>10.8</v>
      </c>
      <c r="O23" s="785" t="s">
        <v>4594</v>
      </c>
      <c r="P23" s="802" t="s">
        <v>4631</v>
      </c>
      <c r="Q23" s="787">
        <f t="shared" si="0"/>
        <v>5</v>
      </c>
      <c r="R23" s="787">
        <f t="shared" si="0"/>
        <v>8.4699999999999989</v>
      </c>
      <c r="S23" s="798">
        <f t="shared" si="1"/>
        <v>64.800000000000011</v>
      </c>
      <c r="T23" s="798">
        <f t="shared" si="2"/>
        <v>37.799999999999997</v>
      </c>
      <c r="U23" s="798">
        <f t="shared" si="3"/>
        <v>-27.000000000000014</v>
      </c>
      <c r="V23" s="803">
        <f t="shared" si="4"/>
        <v>0.58333333333333315</v>
      </c>
      <c r="W23" s="788">
        <v>4</v>
      </c>
    </row>
    <row r="24" spans="1:23" ht="14.4" customHeight="1" x14ac:dyDescent="0.3">
      <c r="A24" s="849" t="s">
        <v>4632</v>
      </c>
      <c r="B24" s="789">
        <v>2</v>
      </c>
      <c r="C24" s="790">
        <v>2.2200000000000002</v>
      </c>
      <c r="D24" s="791">
        <v>4.5</v>
      </c>
      <c r="E24" s="801"/>
      <c r="F24" s="779"/>
      <c r="G24" s="780"/>
      <c r="H24" s="785"/>
      <c r="I24" s="779"/>
      <c r="J24" s="780"/>
      <c r="K24" s="784">
        <v>1.1100000000000001</v>
      </c>
      <c r="L24" s="785">
        <v>4</v>
      </c>
      <c r="M24" s="785">
        <v>34</v>
      </c>
      <c r="N24" s="786">
        <v>11.38</v>
      </c>
      <c r="O24" s="785" t="s">
        <v>4594</v>
      </c>
      <c r="P24" s="802" t="s">
        <v>4633</v>
      </c>
      <c r="Q24" s="787">
        <f t="shared" si="0"/>
        <v>-2</v>
      </c>
      <c r="R24" s="787">
        <f t="shared" si="0"/>
        <v>-2.2200000000000002</v>
      </c>
      <c r="S24" s="798" t="str">
        <f t="shared" si="1"/>
        <v/>
      </c>
      <c r="T24" s="798" t="str">
        <f t="shared" si="2"/>
        <v/>
      </c>
      <c r="U24" s="798" t="str">
        <f t="shared" si="3"/>
        <v/>
      </c>
      <c r="V24" s="803" t="str">
        <f t="shared" si="4"/>
        <v/>
      </c>
      <c r="W24" s="788"/>
    </row>
    <row r="25" spans="1:23" ht="14.4" customHeight="1" x14ac:dyDescent="0.3">
      <c r="A25" s="849" t="s">
        <v>4634</v>
      </c>
      <c r="B25" s="789">
        <v>1</v>
      </c>
      <c r="C25" s="790">
        <v>0.91</v>
      </c>
      <c r="D25" s="791">
        <v>15</v>
      </c>
      <c r="E25" s="801"/>
      <c r="F25" s="779"/>
      <c r="G25" s="780"/>
      <c r="H25" s="785"/>
      <c r="I25" s="779"/>
      <c r="J25" s="780"/>
      <c r="K25" s="784">
        <v>0.91</v>
      </c>
      <c r="L25" s="785">
        <v>4</v>
      </c>
      <c r="M25" s="785">
        <v>34</v>
      </c>
      <c r="N25" s="786">
        <v>11.3</v>
      </c>
      <c r="O25" s="785" t="s">
        <v>4594</v>
      </c>
      <c r="P25" s="802" t="s">
        <v>4635</v>
      </c>
      <c r="Q25" s="787">
        <f t="shared" si="0"/>
        <v>-1</v>
      </c>
      <c r="R25" s="787">
        <f t="shared" si="0"/>
        <v>-0.91</v>
      </c>
      <c r="S25" s="798" t="str">
        <f t="shared" si="1"/>
        <v/>
      </c>
      <c r="T25" s="798" t="str">
        <f t="shared" si="2"/>
        <v/>
      </c>
      <c r="U25" s="798" t="str">
        <f t="shared" si="3"/>
        <v/>
      </c>
      <c r="V25" s="803" t="str">
        <f t="shared" si="4"/>
        <v/>
      </c>
      <c r="W25" s="788"/>
    </row>
    <row r="26" spans="1:23" ht="14.4" customHeight="1" x14ac:dyDescent="0.3">
      <c r="A26" s="849" t="s">
        <v>4636</v>
      </c>
      <c r="B26" s="798"/>
      <c r="C26" s="799"/>
      <c r="D26" s="800"/>
      <c r="E26" s="781">
        <v>1</v>
      </c>
      <c r="F26" s="782">
        <v>1.42</v>
      </c>
      <c r="G26" s="783">
        <v>28</v>
      </c>
      <c r="H26" s="785"/>
      <c r="I26" s="779"/>
      <c r="J26" s="780"/>
      <c r="K26" s="784">
        <v>1.46</v>
      </c>
      <c r="L26" s="785">
        <v>4</v>
      </c>
      <c r="M26" s="785">
        <v>39</v>
      </c>
      <c r="N26" s="786">
        <v>12.9</v>
      </c>
      <c r="O26" s="785" t="s">
        <v>4594</v>
      </c>
      <c r="P26" s="802" t="s">
        <v>4637</v>
      </c>
      <c r="Q26" s="787">
        <f t="shared" si="0"/>
        <v>0</v>
      </c>
      <c r="R26" s="787">
        <f t="shared" si="0"/>
        <v>0</v>
      </c>
      <c r="S26" s="798" t="str">
        <f t="shared" si="1"/>
        <v/>
      </c>
      <c r="T26" s="798" t="str">
        <f t="shared" si="2"/>
        <v/>
      </c>
      <c r="U26" s="798" t="str">
        <f t="shared" si="3"/>
        <v/>
      </c>
      <c r="V26" s="803" t="str">
        <f t="shared" si="4"/>
        <v/>
      </c>
      <c r="W26" s="788"/>
    </row>
    <row r="27" spans="1:23" ht="14.4" customHeight="1" x14ac:dyDescent="0.3">
      <c r="A27" s="849" t="s">
        <v>4638</v>
      </c>
      <c r="B27" s="789">
        <v>1</v>
      </c>
      <c r="C27" s="790">
        <v>0.82</v>
      </c>
      <c r="D27" s="791">
        <v>17</v>
      </c>
      <c r="E27" s="801"/>
      <c r="F27" s="779"/>
      <c r="G27" s="780"/>
      <c r="H27" s="785"/>
      <c r="I27" s="779"/>
      <c r="J27" s="780"/>
      <c r="K27" s="784">
        <v>0.82</v>
      </c>
      <c r="L27" s="785">
        <v>4</v>
      </c>
      <c r="M27" s="785">
        <v>33</v>
      </c>
      <c r="N27" s="786">
        <v>11.02</v>
      </c>
      <c r="O27" s="785" t="s">
        <v>4594</v>
      </c>
      <c r="P27" s="802" t="s">
        <v>4639</v>
      </c>
      <c r="Q27" s="787">
        <f t="shared" si="0"/>
        <v>-1</v>
      </c>
      <c r="R27" s="787">
        <f t="shared" si="0"/>
        <v>-0.82</v>
      </c>
      <c r="S27" s="798" t="str">
        <f t="shared" si="1"/>
        <v/>
      </c>
      <c r="T27" s="798" t="str">
        <f t="shared" si="2"/>
        <v/>
      </c>
      <c r="U27" s="798" t="str">
        <f t="shared" si="3"/>
        <v/>
      </c>
      <c r="V27" s="803" t="str">
        <f t="shared" si="4"/>
        <v/>
      </c>
      <c r="W27" s="788"/>
    </row>
    <row r="28" spans="1:23" ht="14.4" customHeight="1" x14ac:dyDescent="0.3">
      <c r="A28" s="850" t="s">
        <v>4640</v>
      </c>
      <c r="B28" s="845">
        <v>6</v>
      </c>
      <c r="C28" s="846">
        <v>5.88</v>
      </c>
      <c r="D28" s="795">
        <v>7.8</v>
      </c>
      <c r="E28" s="847"/>
      <c r="F28" s="839"/>
      <c r="G28" s="796"/>
      <c r="H28" s="838"/>
      <c r="I28" s="839"/>
      <c r="J28" s="796"/>
      <c r="K28" s="840">
        <v>1.2</v>
      </c>
      <c r="L28" s="838">
        <v>4</v>
      </c>
      <c r="M28" s="838">
        <v>39</v>
      </c>
      <c r="N28" s="841">
        <v>13.04</v>
      </c>
      <c r="O28" s="838" t="s">
        <v>4594</v>
      </c>
      <c r="P28" s="842" t="s">
        <v>4641</v>
      </c>
      <c r="Q28" s="843">
        <f t="shared" si="0"/>
        <v>-6</v>
      </c>
      <c r="R28" s="843">
        <f t="shared" si="0"/>
        <v>-5.88</v>
      </c>
      <c r="S28" s="834" t="str">
        <f t="shared" si="1"/>
        <v/>
      </c>
      <c r="T28" s="834" t="str">
        <f t="shared" si="2"/>
        <v/>
      </c>
      <c r="U28" s="834" t="str">
        <f t="shared" si="3"/>
        <v/>
      </c>
      <c r="V28" s="844" t="str">
        <f t="shared" si="4"/>
        <v/>
      </c>
      <c r="W28" s="794"/>
    </row>
    <row r="29" spans="1:23" ht="14.4" customHeight="1" x14ac:dyDescent="0.3">
      <c r="A29" s="849" t="s">
        <v>4642</v>
      </c>
      <c r="B29" s="798"/>
      <c r="C29" s="799"/>
      <c r="D29" s="800"/>
      <c r="E29" s="781">
        <v>1</v>
      </c>
      <c r="F29" s="782">
        <v>0.41</v>
      </c>
      <c r="G29" s="783">
        <v>2</v>
      </c>
      <c r="H29" s="785"/>
      <c r="I29" s="779"/>
      <c r="J29" s="780"/>
      <c r="K29" s="784">
        <v>0.45</v>
      </c>
      <c r="L29" s="785">
        <v>1</v>
      </c>
      <c r="M29" s="785">
        <v>8</v>
      </c>
      <c r="N29" s="786">
        <v>2.5299999999999998</v>
      </c>
      <c r="O29" s="785" t="s">
        <v>4594</v>
      </c>
      <c r="P29" s="802" t="s">
        <v>4643</v>
      </c>
      <c r="Q29" s="787">
        <f t="shared" si="0"/>
        <v>0</v>
      </c>
      <c r="R29" s="787">
        <f t="shared" si="0"/>
        <v>0</v>
      </c>
      <c r="S29" s="798" t="str">
        <f t="shared" si="1"/>
        <v/>
      </c>
      <c r="T29" s="798" t="str">
        <f t="shared" si="2"/>
        <v/>
      </c>
      <c r="U29" s="798" t="str">
        <f t="shared" si="3"/>
        <v/>
      </c>
      <c r="V29" s="803" t="str">
        <f t="shared" si="4"/>
        <v/>
      </c>
      <c r="W29" s="788"/>
    </row>
    <row r="30" spans="1:23" ht="14.4" customHeight="1" x14ac:dyDescent="0.3">
      <c r="A30" s="849" t="s">
        <v>4644</v>
      </c>
      <c r="B30" s="798"/>
      <c r="C30" s="799"/>
      <c r="D30" s="800"/>
      <c r="E30" s="801"/>
      <c r="F30" s="779"/>
      <c r="G30" s="780"/>
      <c r="H30" s="781">
        <v>1</v>
      </c>
      <c r="I30" s="782">
        <v>2.2599999999999998</v>
      </c>
      <c r="J30" s="783">
        <v>2</v>
      </c>
      <c r="K30" s="784">
        <v>6.46</v>
      </c>
      <c r="L30" s="785">
        <v>4</v>
      </c>
      <c r="M30" s="785">
        <v>40</v>
      </c>
      <c r="N30" s="786">
        <v>13.41</v>
      </c>
      <c r="O30" s="785" t="s">
        <v>4594</v>
      </c>
      <c r="P30" s="802" t="s">
        <v>4645</v>
      </c>
      <c r="Q30" s="787">
        <f t="shared" si="0"/>
        <v>1</v>
      </c>
      <c r="R30" s="787">
        <f t="shared" si="0"/>
        <v>2.2599999999999998</v>
      </c>
      <c r="S30" s="798">
        <f t="shared" si="1"/>
        <v>13.41</v>
      </c>
      <c r="T30" s="798">
        <f t="shared" si="2"/>
        <v>2</v>
      </c>
      <c r="U30" s="798">
        <f t="shared" si="3"/>
        <v>-11.41</v>
      </c>
      <c r="V30" s="803">
        <f t="shared" si="4"/>
        <v>0.14914243102162564</v>
      </c>
      <c r="W30" s="788"/>
    </row>
    <row r="31" spans="1:23" ht="14.4" customHeight="1" x14ac:dyDescent="0.3">
      <c r="A31" s="850" t="s">
        <v>4646</v>
      </c>
      <c r="B31" s="834">
        <v>2</v>
      </c>
      <c r="C31" s="835">
        <v>16.579999999999998</v>
      </c>
      <c r="D31" s="804">
        <v>6.5</v>
      </c>
      <c r="E31" s="847">
        <v>2</v>
      </c>
      <c r="F31" s="839">
        <v>12.35</v>
      </c>
      <c r="G31" s="796">
        <v>3.5</v>
      </c>
      <c r="H31" s="836">
        <v>2</v>
      </c>
      <c r="I31" s="837">
        <v>8.23</v>
      </c>
      <c r="J31" s="792">
        <v>2.5</v>
      </c>
      <c r="K31" s="840">
        <v>8.2799999999999994</v>
      </c>
      <c r="L31" s="838">
        <v>6</v>
      </c>
      <c r="M31" s="838">
        <v>50</v>
      </c>
      <c r="N31" s="841">
        <v>16.739999999999998</v>
      </c>
      <c r="O31" s="838" t="s">
        <v>4594</v>
      </c>
      <c r="P31" s="842" t="s">
        <v>4647</v>
      </c>
      <c r="Q31" s="843">
        <f t="shared" si="0"/>
        <v>0</v>
      </c>
      <c r="R31" s="843">
        <f t="shared" si="0"/>
        <v>-8.3499999999999979</v>
      </c>
      <c r="S31" s="834">
        <f t="shared" si="1"/>
        <v>33.479999999999997</v>
      </c>
      <c r="T31" s="834">
        <f t="shared" si="2"/>
        <v>5</v>
      </c>
      <c r="U31" s="834">
        <f t="shared" si="3"/>
        <v>-28.479999999999997</v>
      </c>
      <c r="V31" s="844">
        <f t="shared" si="4"/>
        <v>0.14934289127837516</v>
      </c>
      <c r="W31" s="794"/>
    </row>
    <row r="32" spans="1:23" ht="14.4" customHeight="1" x14ac:dyDescent="0.3">
      <c r="A32" s="849" t="s">
        <v>4648</v>
      </c>
      <c r="B32" s="798"/>
      <c r="C32" s="799"/>
      <c r="D32" s="800"/>
      <c r="E32" s="801"/>
      <c r="F32" s="779"/>
      <c r="G32" s="780"/>
      <c r="H32" s="781">
        <v>1</v>
      </c>
      <c r="I32" s="782">
        <v>5.54</v>
      </c>
      <c r="J32" s="797">
        <v>35</v>
      </c>
      <c r="K32" s="784">
        <v>5.54</v>
      </c>
      <c r="L32" s="785">
        <v>4</v>
      </c>
      <c r="M32" s="785">
        <v>39</v>
      </c>
      <c r="N32" s="786">
        <v>12.93</v>
      </c>
      <c r="O32" s="785" t="s">
        <v>3896</v>
      </c>
      <c r="P32" s="802" t="s">
        <v>4649</v>
      </c>
      <c r="Q32" s="787">
        <f t="shared" si="0"/>
        <v>1</v>
      </c>
      <c r="R32" s="787">
        <f t="shared" si="0"/>
        <v>5.54</v>
      </c>
      <c r="S32" s="798">
        <f t="shared" si="1"/>
        <v>12.93</v>
      </c>
      <c r="T32" s="798">
        <f t="shared" si="2"/>
        <v>35</v>
      </c>
      <c r="U32" s="798">
        <f t="shared" si="3"/>
        <v>22.07</v>
      </c>
      <c r="V32" s="803">
        <f t="shared" si="4"/>
        <v>2.7068832173240525</v>
      </c>
      <c r="W32" s="788">
        <v>22</v>
      </c>
    </row>
    <row r="33" spans="1:23" ht="14.4" customHeight="1" x14ac:dyDescent="0.3">
      <c r="A33" s="849" t="s">
        <v>4650</v>
      </c>
      <c r="B33" s="798"/>
      <c r="C33" s="799"/>
      <c r="D33" s="800"/>
      <c r="E33" s="781">
        <v>1</v>
      </c>
      <c r="F33" s="782">
        <v>1.25</v>
      </c>
      <c r="G33" s="783">
        <v>6</v>
      </c>
      <c r="H33" s="785"/>
      <c r="I33" s="779"/>
      <c r="J33" s="780"/>
      <c r="K33" s="784">
        <v>1.41</v>
      </c>
      <c r="L33" s="785">
        <v>4</v>
      </c>
      <c r="M33" s="785">
        <v>33</v>
      </c>
      <c r="N33" s="786">
        <v>11.01</v>
      </c>
      <c r="O33" s="785" t="s">
        <v>4594</v>
      </c>
      <c r="P33" s="802" t="s">
        <v>4651</v>
      </c>
      <c r="Q33" s="787">
        <f t="shared" si="0"/>
        <v>0</v>
      </c>
      <c r="R33" s="787">
        <f t="shared" si="0"/>
        <v>0</v>
      </c>
      <c r="S33" s="798" t="str">
        <f t="shared" si="1"/>
        <v/>
      </c>
      <c r="T33" s="798" t="str">
        <f t="shared" si="2"/>
        <v/>
      </c>
      <c r="U33" s="798" t="str">
        <f t="shared" si="3"/>
        <v/>
      </c>
      <c r="V33" s="803" t="str">
        <f t="shared" si="4"/>
        <v/>
      </c>
      <c r="W33" s="788"/>
    </row>
    <row r="34" spans="1:23" ht="14.4" customHeight="1" x14ac:dyDescent="0.3">
      <c r="A34" s="849" t="s">
        <v>4652</v>
      </c>
      <c r="B34" s="789">
        <v>1</v>
      </c>
      <c r="C34" s="790">
        <v>1.1200000000000001</v>
      </c>
      <c r="D34" s="791">
        <v>4</v>
      </c>
      <c r="E34" s="801"/>
      <c r="F34" s="779"/>
      <c r="G34" s="780"/>
      <c r="H34" s="785"/>
      <c r="I34" s="779"/>
      <c r="J34" s="780"/>
      <c r="K34" s="784">
        <v>1.1200000000000001</v>
      </c>
      <c r="L34" s="785">
        <v>4</v>
      </c>
      <c r="M34" s="785">
        <v>38</v>
      </c>
      <c r="N34" s="786">
        <v>12.62</v>
      </c>
      <c r="O34" s="785" t="s">
        <v>4594</v>
      </c>
      <c r="P34" s="802" t="s">
        <v>4653</v>
      </c>
      <c r="Q34" s="787">
        <f t="shared" si="0"/>
        <v>-1</v>
      </c>
      <c r="R34" s="787">
        <f t="shared" si="0"/>
        <v>-1.1200000000000001</v>
      </c>
      <c r="S34" s="798" t="str">
        <f t="shared" si="1"/>
        <v/>
      </c>
      <c r="T34" s="798" t="str">
        <f t="shared" si="2"/>
        <v/>
      </c>
      <c r="U34" s="798" t="str">
        <f t="shared" si="3"/>
        <v/>
      </c>
      <c r="V34" s="803" t="str">
        <f t="shared" si="4"/>
        <v/>
      </c>
      <c r="W34" s="788"/>
    </row>
    <row r="35" spans="1:23" ht="14.4" customHeight="1" x14ac:dyDescent="0.3">
      <c r="A35" s="849" t="s">
        <v>4654</v>
      </c>
      <c r="B35" s="798"/>
      <c r="C35" s="799"/>
      <c r="D35" s="800"/>
      <c r="E35" s="781">
        <v>1</v>
      </c>
      <c r="F35" s="782">
        <v>1.52</v>
      </c>
      <c r="G35" s="783">
        <v>4</v>
      </c>
      <c r="H35" s="785"/>
      <c r="I35" s="779"/>
      <c r="J35" s="780"/>
      <c r="K35" s="784">
        <v>1.67</v>
      </c>
      <c r="L35" s="785">
        <v>4</v>
      </c>
      <c r="M35" s="785">
        <v>39</v>
      </c>
      <c r="N35" s="786">
        <v>12.94</v>
      </c>
      <c r="O35" s="785" t="s">
        <v>4594</v>
      </c>
      <c r="P35" s="802" t="s">
        <v>4655</v>
      </c>
      <c r="Q35" s="787">
        <f t="shared" si="0"/>
        <v>0</v>
      </c>
      <c r="R35" s="787">
        <f t="shared" si="0"/>
        <v>0</v>
      </c>
      <c r="S35" s="798" t="str">
        <f t="shared" si="1"/>
        <v/>
      </c>
      <c r="T35" s="798" t="str">
        <f t="shared" si="2"/>
        <v/>
      </c>
      <c r="U35" s="798" t="str">
        <f t="shared" si="3"/>
        <v/>
      </c>
      <c r="V35" s="803" t="str">
        <f t="shared" si="4"/>
        <v/>
      </c>
      <c r="W35" s="788"/>
    </row>
    <row r="36" spans="1:23" ht="14.4" customHeight="1" x14ac:dyDescent="0.3">
      <c r="A36" s="850" t="s">
        <v>4656</v>
      </c>
      <c r="B36" s="834">
        <v>2</v>
      </c>
      <c r="C36" s="835">
        <v>5.14</v>
      </c>
      <c r="D36" s="804">
        <v>8.5</v>
      </c>
      <c r="E36" s="836">
        <v>1</v>
      </c>
      <c r="F36" s="837">
        <v>1.74</v>
      </c>
      <c r="G36" s="792">
        <v>3</v>
      </c>
      <c r="H36" s="838">
        <v>1</v>
      </c>
      <c r="I36" s="839">
        <v>2.57</v>
      </c>
      <c r="J36" s="796">
        <v>4</v>
      </c>
      <c r="K36" s="840">
        <v>3.17</v>
      </c>
      <c r="L36" s="838">
        <v>5</v>
      </c>
      <c r="M36" s="838">
        <v>44</v>
      </c>
      <c r="N36" s="841">
        <v>14.72</v>
      </c>
      <c r="O36" s="838" t="s">
        <v>4594</v>
      </c>
      <c r="P36" s="842" t="s">
        <v>4657</v>
      </c>
      <c r="Q36" s="843">
        <f t="shared" si="0"/>
        <v>-1</v>
      </c>
      <c r="R36" s="843">
        <f t="shared" si="0"/>
        <v>-2.57</v>
      </c>
      <c r="S36" s="834">
        <f t="shared" si="1"/>
        <v>14.72</v>
      </c>
      <c r="T36" s="834">
        <f t="shared" si="2"/>
        <v>4</v>
      </c>
      <c r="U36" s="834">
        <f t="shared" si="3"/>
        <v>-10.72</v>
      </c>
      <c r="V36" s="844">
        <f t="shared" si="4"/>
        <v>0.27173913043478259</v>
      </c>
      <c r="W36" s="794"/>
    </row>
    <row r="37" spans="1:23" ht="14.4" customHeight="1" x14ac:dyDescent="0.3">
      <c r="A37" s="849" t="s">
        <v>4658</v>
      </c>
      <c r="B37" s="789">
        <v>1</v>
      </c>
      <c r="C37" s="790">
        <v>1.03</v>
      </c>
      <c r="D37" s="791">
        <v>3</v>
      </c>
      <c r="E37" s="801"/>
      <c r="F37" s="779"/>
      <c r="G37" s="780"/>
      <c r="H37" s="785"/>
      <c r="I37" s="779"/>
      <c r="J37" s="780"/>
      <c r="K37" s="784">
        <v>0.86</v>
      </c>
      <c r="L37" s="785">
        <v>3</v>
      </c>
      <c r="M37" s="785">
        <v>31</v>
      </c>
      <c r="N37" s="786">
        <v>10.46</v>
      </c>
      <c r="O37" s="785" t="s">
        <v>4594</v>
      </c>
      <c r="P37" s="802" t="s">
        <v>4659</v>
      </c>
      <c r="Q37" s="787">
        <f t="shared" si="0"/>
        <v>-1</v>
      </c>
      <c r="R37" s="787">
        <f t="shared" si="0"/>
        <v>-1.03</v>
      </c>
      <c r="S37" s="798" t="str">
        <f t="shared" si="1"/>
        <v/>
      </c>
      <c r="T37" s="798" t="str">
        <f t="shared" si="2"/>
        <v/>
      </c>
      <c r="U37" s="798" t="str">
        <f t="shared" si="3"/>
        <v/>
      </c>
      <c r="V37" s="803" t="str">
        <f t="shared" si="4"/>
        <v/>
      </c>
      <c r="W37" s="788"/>
    </row>
    <row r="38" spans="1:23" ht="14.4" customHeight="1" x14ac:dyDescent="0.3">
      <c r="A38" s="849" t="s">
        <v>4660</v>
      </c>
      <c r="B38" s="798"/>
      <c r="C38" s="799"/>
      <c r="D38" s="800"/>
      <c r="E38" s="781">
        <v>2</v>
      </c>
      <c r="F38" s="782">
        <v>7.68</v>
      </c>
      <c r="G38" s="783">
        <v>17.5</v>
      </c>
      <c r="H38" s="785"/>
      <c r="I38" s="779"/>
      <c r="J38" s="780"/>
      <c r="K38" s="784">
        <v>5.86</v>
      </c>
      <c r="L38" s="785">
        <v>8</v>
      </c>
      <c r="M38" s="785">
        <v>68</v>
      </c>
      <c r="N38" s="786">
        <v>22.56</v>
      </c>
      <c r="O38" s="785" t="s">
        <v>4594</v>
      </c>
      <c r="P38" s="802" t="s">
        <v>4661</v>
      </c>
      <c r="Q38" s="787">
        <f t="shared" si="0"/>
        <v>0</v>
      </c>
      <c r="R38" s="787">
        <f t="shared" si="0"/>
        <v>0</v>
      </c>
      <c r="S38" s="798" t="str">
        <f t="shared" si="1"/>
        <v/>
      </c>
      <c r="T38" s="798" t="str">
        <f t="shared" si="2"/>
        <v/>
      </c>
      <c r="U38" s="798" t="str">
        <f t="shared" si="3"/>
        <v/>
      </c>
      <c r="V38" s="803" t="str">
        <f t="shared" si="4"/>
        <v/>
      </c>
      <c r="W38" s="788"/>
    </row>
    <row r="39" spans="1:23" ht="14.4" customHeight="1" x14ac:dyDescent="0.3">
      <c r="A39" s="849" t="s">
        <v>4662</v>
      </c>
      <c r="B39" s="798"/>
      <c r="C39" s="799"/>
      <c r="D39" s="800"/>
      <c r="E39" s="781">
        <v>2</v>
      </c>
      <c r="F39" s="782">
        <v>17.940000000000001</v>
      </c>
      <c r="G39" s="783">
        <v>8</v>
      </c>
      <c r="H39" s="785"/>
      <c r="I39" s="779"/>
      <c r="J39" s="780"/>
      <c r="K39" s="784">
        <v>8.57</v>
      </c>
      <c r="L39" s="785">
        <v>9</v>
      </c>
      <c r="M39" s="785">
        <v>78</v>
      </c>
      <c r="N39" s="786">
        <v>25.87</v>
      </c>
      <c r="O39" s="785" t="s">
        <v>4594</v>
      </c>
      <c r="P39" s="802" t="s">
        <v>4663</v>
      </c>
      <c r="Q39" s="787">
        <f t="shared" si="0"/>
        <v>0</v>
      </c>
      <c r="R39" s="787">
        <f t="shared" si="0"/>
        <v>0</v>
      </c>
      <c r="S39" s="798" t="str">
        <f t="shared" si="1"/>
        <v/>
      </c>
      <c r="T39" s="798" t="str">
        <f t="shared" si="2"/>
        <v/>
      </c>
      <c r="U39" s="798" t="str">
        <f t="shared" si="3"/>
        <v/>
      </c>
      <c r="V39" s="803" t="str">
        <f t="shared" si="4"/>
        <v/>
      </c>
      <c r="W39" s="788"/>
    </row>
    <row r="40" spans="1:23" ht="14.4" customHeight="1" x14ac:dyDescent="0.3">
      <c r="A40" s="849" t="s">
        <v>4664</v>
      </c>
      <c r="B40" s="789">
        <v>2</v>
      </c>
      <c r="C40" s="790">
        <v>2.16</v>
      </c>
      <c r="D40" s="791">
        <v>14</v>
      </c>
      <c r="E40" s="801"/>
      <c r="F40" s="779"/>
      <c r="G40" s="780"/>
      <c r="H40" s="785"/>
      <c r="I40" s="779"/>
      <c r="J40" s="780"/>
      <c r="K40" s="784">
        <v>1.01</v>
      </c>
      <c r="L40" s="785">
        <v>4</v>
      </c>
      <c r="M40" s="785">
        <v>35</v>
      </c>
      <c r="N40" s="786">
        <v>11.64</v>
      </c>
      <c r="O40" s="785" t="s">
        <v>4594</v>
      </c>
      <c r="P40" s="802" t="s">
        <v>4665</v>
      </c>
      <c r="Q40" s="787">
        <f t="shared" si="0"/>
        <v>-2</v>
      </c>
      <c r="R40" s="787">
        <f t="shared" si="0"/>
        <v>-2.16</v>
      </c>
      <c r="S40" s="798" t="str">
        <f t="shared" si="1"/>
        <v/>
      </c>
      <c r="T40" s="798" t="str">
        <f t="shared" si="2"/>
        <v/>
      </c>
      <c r="U40" s="798" t="str">
        <f t="shared" si="3"/>
        <v/>
      </c>
      <c r="V40" s="803" t="str">
        <f t="shared" si="4"/>
        <v/>
      </c>
      <c r="W40" s="788"/>
    </row>
    <row r="41" spans="1:23" ht="14.4" customHeight="1" x14ac:dyDescent="0.3">
      <c r="A41" s="849" t="s">
        <v>4666</v>
      </c>
      <c r="B41" s="798"/>
      <c r="C41" s="799"/>
      <c r="D41" s="800"/>
      <c r="E41" s="801"/>
      <c r="F41" s="779"/>
      <c r="G41" s="780"/>
      <c r="H41" s="781">
        <v>1</v>
      </c>
      <c r="I41" s="782">
        <v>1.32</v>
      </c>
      <c r="J41" s="783">
        <v>3</v>
      </c>
      <c r="K41" s="784">
        <v>2.06</v>
      </c>
      <c r="L41" s="785">
        <v>5</v>
      </c>
      <c r="M41" s="785">
        <v>42</v>
      </c>
      <c r="N41" s="786">
        <v>14.16</v>
      </c>
      <c r="O41" s="785" t="s">
        <v>4594</v>
      </c>
      <c r="P41" s="802" t="s">
        <v>4667</v>
      </c>
      <c r="Q41" s="787">
        <f t="shared" si="0"/>
        <v>1</v>
      </c>
      <c r="R41" s="787">
        <f t="shared" si="0"/>
        <v>1.32</v>
      </c>
      <c r="S41" s="798">
        <f t="shared" si="1"/>
        <v>14.16</v>
      </c>
      <c r="T41" s="798">
        <f t="shared" si="2"/>
        <v>3</v>
      </c>
      <c r="U41" s="798">
        <f t="shared" si="3"/>
        <v>-11.16</v>
      </c>
      <c r="V41" s="803">
        <f t="shared" si="4"/>
        <v>0.21186440677966101</v>
      </c>
      <c r="W41" s="788"/>
    </row>
    <row r="42" spans="1:23" ht="14.4" customHeight="1" x14ac:dyDescent="0.3">
      <c r="A42" s="849" t="s">
        <v>4668</v>
      </c>
      <c r="B42" s="789">
        <v>1</v>
      </c>
      <c r="C42" s="790">
        <v>4</v>
      </c>
      <c r="D42" s="791">
        <v>8</v>
      </c>
      <c r="E42" s="801"/>
      <c r="F42" s="779"/>
      <c r="G42" s="780"/>
      <c r="H42" s="785"/>
      <c r="I42" s="779"/>
      <c r="J42" s="780"/>
      <c r="K42" s="784">
        <v>4</v>
      </c>
      <c r="L42" s="785">
        <v>7</v>
      </c>
      <c r="M42" s="785">
        <v>65</v>
      </c>
      <c r="N42" s="786">
        <v>21.57</v>
      </c>
      <c r="O42" s="785" t="s">
        <v>4594</v>
      </c>
      <c r="P42" s="802" t="s">
        <v>4669</v>
      </c>
      <c r="Q42" s="787">
        <f t="shared" si="0"/>
        <v>-1</v>
      </c>
      <c r="R42" s="787">
        <f t="shared" si="0"/>
        <v>-4</v>
      </c>
      <c r="S42" s="798" t="str">
        <f t="shared" si="1"/>
        <v/>
      </c>
      <c r="T42" s="798" t="str">
        <f t="shared" si="2"/>
        <v/>
      </c>
      <c r="U42" s="798" t="str">
        <f t="shared" si="3"/>
        <v/>
      </c>
      <c r="V42" s="803" t="str">
        <f t="shared" si="4"/>
        <v/>
      </c>
      <c r="W42" s="788"/>
    </row>
    <row r="43" spans="1:23" ht="14.4" customHeight="1" x14ac:dyDescent="0.3">
      <c r="A43" s="849" t="s">
        <v>4670</v>
      </c>
      <c r="B43" s="789">
        <v>1</v>
      </c>
      <c r="C43" s="790">
        <v>2.25</v>
      </c>
      <c r="D43" s="791">
        <v>4</v>
      </c>
      <c r="E43" s="801"/>
      <c r="F43" s="779"/>
      <c r="G43" s="780"/>
      <c r="H43" s="785"/>
      <c r="I43" s="779"/>
      <c r="J43" s="780"/>
      <c r="K43" s="784">
        <v>3.45</v>
      </c>
      <c r="L43" s="785">
        <v>7</v>
      </c>
      <c r="M43" s="785">
        <v>64</v>
      </c>
      <c r="N43" s="786">
        <v>21.42</v>
      </c>
      <c r="O43" s="785" t="s">
        <v>4594</v>
      </c>
      <c r="P43" s="802" t="s">
        <v>4671</v>
      </c>
      <c r="Q43" s="787">
        <f t="shared" si="0"/>
        <v>-1</v>
      </c>
      <c r="R43" s="787">
        <f t="shared" si="0"/>
        <v>-2.25</v>
      </c>
      <c r="S43" s="798" t="str">
        <f t="shared" si="1"/>
        <v/>
      </c>
      <c r="T43" s="798" t="str">
        <f t="shared" si="2"/>
        <v/>
      </c>
      <c r="U43" s="798" t="str">
        <f t="shared" si="3"/>
        <v/>
      </c>
      <c r="V43" s="803" t="str">
        <f t="shared" si="4"/>
        <v/>
      </c>
      <c r="W43" s="788"/>
    </row>
    <row r="44" spans="1:23" ht="14.4" customHeight="1" x14ac:dyDescent="0.3">
      <c r="A44" s="849" t="s">
        <v>4672</v>
      </c>
      <c r="B44" s="798">
        <v>1</v>
      </c>
      <c r="C44" s="799">
        <v>0.84</v>
      </c>
      <c r="D44" s="800">
        <v>8</v>
      </c>
      <c r="E44" s="781">
        <v>1</v>
      </c>
      <c r="F44" s="782">
        <v>0.74</v>
      </c>
      <c r="G44" s="783">
        <v>9</v>
      </c>
      <c r="H44" s="785"/>
      <c r="I44" s="779"/>
      <c r="J44" s="780"/>
      <c r="K44" s="784">
        <v>0.84</v>
      </c>
      <c r="L44" s="785">
        <v>3</v>
      </c>
      <c r="M44" s="785">
        <v>31</v>
      </c>
      <c r="N44" s="786">
        <v>10.31</v>
      </c>
      <c r="O44" s="785" t="s">
        <v>4594</v>
      </c>
      <c r="P44" s="802" t="s">
        <v>4673</v>
      </c>
      <c r="Q44" s="787">
        <f t="shared" si="0"/>
        <v>-1</v>
      </c>
      <c r="R44" s="787">
        <f t="shared" si="0"/>
        <v>-0.84</v>
      </c>
      <c r="S44" s="798" t="str">
        <f t="shared" si="1"/>
        <v/>
      </c>
      <c r="T44" s="798" t="str">
        <f t="shared" si="2"/>
        <v/>
      </c>
      <c r="U44" s="798" t="str">
        <f t="shared" si="3"/>
        <v/>
      </c>
      <c r="V44" s="803" t="str">
        <f t="shared" si="4"/>
        <v/>
      </c>
      <c r="W44" s="788"/>
    </row>
    <row r="45" spans="1:23" ht="14.4" customHeight="1" x14ac:dyDescent="0.3">
      <c r="A45" s="849" t="s">
        <v>4674</v>
      </c>
      <c r="B45" s="789">
        <v>1</v>
      </c>
      <c r="C45" s="790">
        <v>1.56</v>
      </c>
      <c r="D45" s="791">
        <v>10</v>
      </c>
      <c r="E45" s="801"/>
      <c r="F45" s="779"/>
      <c r="G45" s="780"/>
      <c r="H45" s="785"/>
      <c r="I45" s="779"/>
      <c r="J45" s="780"/>
      <c r="K45" s="784">
        <v>1</v>
      </c>
      <c r="L45" s="785">
        <v>3</v>
      </c>
      <c r="M45" s="785">
        <v>29</v>
      </c>
      <c r="N45" s="786">
        <v>9.65</v>
      </c>
      <c r="O45" s="785" t="s">
        <v>4594</v>
      </c>
      <c r="P45" s="802" t="s">
        <v>4675</v>
      </c>
      <c r="Q45" s="787">
        <f t="shared" si="0"/>
        <v>-1</v>
      </c>
      <c r="R45" s="787">
        <f t="shared" si="0"/>
        <v>-1.56</v>
      </c>
      <c r="S45" s="798" t="str">
        <f t="shared" si="1"/>
        <v/>
      </c>
      <c r="T45" s="798" t="str">
        <f t="shared" si="2"/>
        <v/>
      </c>
      <c r="U45" s="798" t="str">
        <f t="shared" si="3"/>
        <v/>
      </c>
      <c r="V45" s="803" t="str">
        <f t="shared" si="4"/>
        <v/>
      </c>
      <c r="W45" s="788"/>
    </row>
    <row r="46" spans="1:23" ht="14.4" customHeight="1" x14ac:dyDescent="0.3">
      <c r="A46" s="849" t="s">
        <v>4676</v>
      </c>
      <c r="B46" s="798"/>
      <c r="C46" s="799"/>
      <c r="D46" s="800"/>
      <c r="E46" s="781">
        <v>1</v>
      </c>
      <c r="F46" s="782">
        <v>2.85</v>
      </c>
      <c r="G46" s="783">
        <v>2</v>
      </c>
      <c r="H46" s="785"/>
      <c r="I46" s="779"/>
      <c r="J46" s="780"/>
      <c r="K46" s="784">
        <v>2.0499999999999998</v>
      </c>
      <c r="L46" s="785">
        <v>3</v>
      </c>
      <c r="M46" s="785">
        <v>28</v>
      </c>
      <c r="N46" s="786">
        <v>9.23</v>
      </c>
      <c r="O46" s="785" t="s">
        <v>4594</v>
      </c>
      <c r="P46" s="802" t="s">
        <v>4677</v>
      </c>
      <c r="Q46" s="787">
        <f t="shared" si="0"/>
        <v>0</v>
      </c>
      <c r="R46" s="787">
        <f t="shared" si="0"/>
        <v>0</v>
      </c>
      <c r="S46" s="798" t="str">
        <f t="shared" si="1"/>
        <v/>
      </c>
      <c r="T46" s="798" t="str">
        <f t="shared" si="2"/>
        <v/>
      </c>
      <c r="U46" s="798" t="str">
        <f t="shared" si="3"/>
        <v/>
      </c>
      <c r="V46" s="803" t="str">
        <f t="shared" si="4"/>
        <v/>
      </c>
      <c r="W46" s="788"/>
    </row>
    <row r="47" spans="1:23" ht="14.4" customHeight="1" x14ac:dyDescent="0.3">
      <c r="A47" s="849" t="s">
        <v>4678</v>
      </c>
      <c r="B47" s="798">
        <v>1</v>
      </c>
      <c r="C47" s="799">
        <v>1.59</v>
      </c>
      <c r="D47" s="800">
        <v>3</v>
      </c>
      <c r="E47" s="781">
        <v>2</v>
      </c>
      <c r="F47" s="782">
        <v>8.61</v>
      </c>
      <c r="G47" s="783">
        <v>13.5</v>
      </c>
      <c r="H47" s="785">
        <v>1</v>
      </c>
      <c r="I47" s="779">
        <v>9.24</v>
      </c>
      <c r="J47" s="780">
        <v>4</v>
      </c>
      <c r="K47" s="784">
        <v>1.87</v>
      </c>
      <c r="L47" s="785">
        <v>4</v>
      </c>
      <c r="M47" s="785">
        <v>34</v>
      </c>
      <c r="N47" s="786">
        <v>11.5</v>
      </c>
      <c r="O47" s="785" t="s">
        <v>4594</v>
      </c>
      <c r="P47" s="802" t="s">
        <v>4679</v>
      </c>
      <c r="Q47" s="787">
        <f t="shared" si="0"/>
        <v>0</v>
      </c>
      <c r="R47" s="787">
        <f t="shared" si="0"/>
        <v>7.65</v>
      </c>
      <c r="S47" s="798">
        <f t="shared" si="1"/>
        <v>11.5</v>
      </c>
      <c r="T47" s="798">
        <f t="shared" si="2"/>
        <v>4</v>
      </c>
      <c r="U47" s="798">
        <f t="shared" si="3"/>
        <v>-7.5</v>
      </c>
      <c r="V47" s="803">
        <f t="shared" si="4"/>
        <v>0.34782608695652173</v>
      </c>
      <c r="W47" s="788"/>
    </row>
    <row r="48" spans="1:23" ht="14.4" customHeight="1" x14ac:dyDescent="0.3">
      <c r="A48" s="849" t="s">
        <v>4680</v>
      </c>
      <c r="B48" s="798"/>
      <c r="C48" s="799"/>
      <c r="D48" s="800"/>
      <c r="E48" s="781">
        <v>2</v>
      </c>
      <c r="F48" s="782">
        <v>11.04</v>
      </c>
      <c r="G48" s="783">
        <v>7.5</v>
      </c>
      <c r="H48" s="785">
        <v>1</v>
      </c>
      <c r="I48" s="779">
        <v>6.74</v>
      </c>
      <c r="J48" s="780">
        <v>8</v>
      </c>
      <c r="K48" s="784">
        <v>6.74</v>
      </c>
      <c r="L48" s="785">
        <v>8</v>
      </c>
      <c r="M48" s="785">
        <v>71</v>
      </c>
      <c r="N48" s="786">
        <v>23.79</v>
      </c>
      <c r="O48" s="785" t="s">
        <v>4594</v>
      </c>
      <c r="P48" s="802" t="s">
        <v>4681</v>
      </c>
      <c r="Q48" s="787">
        <f t="shared" si="0"/>
        <v>1</v>
      </c>
      <c r="R48" s="787">
        <f t="shared" si="0"/>
        <v>6.74</v>
      </c>
      <c r="S48" s="798">
        <f t="shared" si="1"/>
        <v>23.79</v>
      </c>
      <c r="T48" s="798">
        <f t="shared" si="2"/>
        <v>8</v>
      </c>
      <c r="U48" s="798">
        <f t="shared" si="3"/>
        <v>-15.79</v>
      </c>
      <c r="V48" s="803">
        <f t="shared" si="4"/>
        <v>0.33627574611181171</v>
      </c>
      <c r="W48" s="788"/>
    </row>
    <row r="49" spans="1:23" ht="14.4" customHeight="1" x14ac:dyDescent="0.3">
      <c r="A49" s="849" t="s">
        <v>4682</v>
      </c>
      <c r="B49" s="798">
        <v>2</v>
      </c>
      <c r="C49" s="799">
        <v>4.96</v>
      </c>
      <c r="D49" s="800">
        <v>15</v>
      </c>
      <c r="E49" s="781">
        <v>6</v>
      </c>
      <c r="F49" s="782">
        <v>9.98</v>
      </c>
      <c r="G49" s="783">
        <v>11.2</v>
      </c>
      <c r="H49" s="785">
        <v>5</v>
      </c>
      <c r="I49" s="779">
        <v>10.32</v>
      </c>
      <c r="J49" s="780">
        <v>5.8</v>
      </c>
      <c r="K49" s="784">
        <v>2.14</v>
      </c>
      <c r="L49" s="785">
        <v>5</v>
      </c>
      <c r="M49" s="785">
        <v>41</v>
      </c>
      <c r="N49" s="786">
        <v>13.8</v>
      </c>
      <c r="O49" s="785" t="s">
        <v>4594</v>
      </c>
      <c r="P49" s="802" t="s">
        <v>4683</v>
      </c>
      <c r="Q49" s="787">
        <f t="shared" si="0"/>
        <v>3</v>
      </c>
      <c r="R49" s="787">
        <f t="shared" si="0"/>
        <v>5.36</v>
      </c>
      <c r="S49" s="798">
        <f t="shared" si="1"/>
        <v>69</v>
      </c>
      <c r="T49" s="798">
        <f t="shared" si="2"/>
        <v>29</v>
      </c>
      <c r="U49" s="798">
        <f t="shared" si="3"/>
        <v>-40</v>
      </c>
      <c r="V49" s="803">
        <f t="shared" si="4"/>
        <v>0.42028985507246375</v>
      </c>
      <c r="W49" s="788"/>
    </row>
    <row r="50" spans="1:23" ht="14.4" customHeight="1" x14ac:dyDescent="0.3">
      <c r="A50" s="849" t="s">
        <v>4684</v>
      </c>
      <c r="B50" s="789">
        <v>1</v>
      </c>
      <c r="C50" s="790">
        <v>0.52</v>
      </c>
      <c r="D50" s="791">
        <v>2</v>
      </c>
      <c r="E50" s="801"/>
      <c r="F50" s="779"/>
      <c r="G50" s="780"/>
      <c r="H50" s="785"/>
      <c r="I50" s="779"/>
      <c r="J50" s="780"/>
      <c r="K50" s="784">
        <v>0.78</v>
      </c>
      <c r="L50" s="785">
        <v>3</v>
      </c>
      <c r="M50" s="785">
        <v>23</v>
      </c>
      <c r="N50" s="786">
        <v>7.67</v>
      </c>
      <c r="O50" s="785" t="s">
        <v>4594</v>
      </c>
      <c r="P50" s="802" t="s">
        <v>4685</v>
      </c>
      <c r="Q50" s="787">
        <f t="shared" si="0"/>
        <v>-1</v>
      </c>
      <c r="R50" s="787">
        <f t="shared" si="0"/>
        <v>-0.52</v>
      </c>
      <c r="S50" s="798" t="str">
        <f t="shared" si="1"/>
        <v/>
      </c>
      <c r="T50" s="798" t="str">
        <f t="shared" si="2"/>
        <v/>
      </c>
      <c r="U50" s="798" t="str">
        <f t="shared" si="3"/>
        <v/>
      </c>
      <c r="V50" s="803" t="str">
        <f t="shared" si="4"/>
        <v/>
      </c>
      <c r="W50" s="788"/>
    </row>
    <row r="51" spans="1:23" ht="14.4" customHeight="1" x14ac:dyDescent="0.3">
      <c r="A51" s="849" t="s">
        <v>4686</v>
      </c>
      <c r="B51" s="798">
        <v>1</v>
      </c>
      <c r="C51" s="799">
        <v>0.55000000000000004</v>
      </c>
      <c r="D51" s="800">
        <v>2</v>
      </c>
      <c r="E51" s="781"/>
      <c r="F51" s="782"/>
      <c r="G51" s="783"/>
      <c r="H51" s="785"/>
      <c r="I51" s="779"/>
      <c r="J51" s="780"/>
      <c r="K51" s="784">
        <v>0.55000000000000004</v>
      </c>
      <c r="L51" s="785">
        <v>2</v>
      </c>
      <c r="M51" s="785">
        <v>18</v>
      </c>
      <c r="N51" s="786">
        <v>6.15</v>
      </c>
      <c r="O51" s="785" t="s">
        <v>4594</v>
      </c>
      <c r="P51" s="802" t="s">
        <v>4687</v>
      </c>
      <c r="Q51" s="787">
        <f t="shared" si="0"/>
        <v>-1</v>
      </c>
      <c r="R51" s="787">
        <f t="shared" si="0"/>
        <v>-0.55000000000000004</v>
      </c>
      <c r="S51" s="798" t="str">
        <f t="shared" si="1"/>
        <v/>
      </c>
      <c r="T51" s="798" t="str">
        <f t="shared" si="2"/>
        <v/>
      </c>
      <c r="U51" s="798" t="str">
        <f t="shared" si="3"/>
        <v/>
      </c>
      <c r="V51" s="803" t="str">
        <f t="shared" si="4"/>
        <v/>
      </c>
      <c r="W51" s="788"/>
    </row>
    <row r="52" spans="1:23" ht="14.4" customHeight="1" x14ac:dyDescent="0.3">
      <c r="A52" s="850" t="s">
        <v>4688</v>
      </c>
      <c r="B52" s="834"/>
      <c r="C52" s="835"/>
      <c r="D52" s="804"/>
      <c r="E52" s="836">
        <v>1</v>
      </c>
      <c r="F52" s="837">
        <v>0.81</v>
      </c>
      <c r="G52" s="792">
        <v>2</v>
      </c>
      <c r="H52" s="838"/>
      <c r="I52" s="839"/>
      <c r="J52" s="796"/>
      <c r="K52" s="840">
        <v>1.3</v>
      </c>
      <c r="L52" s="838">
        <v>4</v>
      </c>
      <c r="M52" s="838">
        <v>35</v>
      </c>
      <c r="N52" s="841">
        <v>11.5</v>
      </c>
      <c r="O52" s="838" t="s">
        <v>4594</v>
      </c>
      <c r="P52" s="842" t="s">
        <v>4689</v>
      </c>
      <c r="Q52" s="843">
        <f t="shared" si="0"/>
        <v>0</v>
      </c>
      <c r="R52" s="843">
        <f t="shared" si="0"/>
        <v>0</v>
      </c>
      <c r="S52" s="834" t="str">
        <f t="shared" si="1"/>
        <v/>
      </c>
      <c r="T52" s="834" t="str">
        <f t="shared" si="2"/>
        <v/>
      </c>
      <c r="U52" s="834" t="str">
        <f t="shared" si="3"/>
        <v/>
      </c>
      <c r="V52" s="844" t="str">
        <f t="shared" si="4"/>
        <v/>
      </c>
      <c r="W52" s="794"/>
    </row>
    <row r="53" spans="1:23" ht="14.4" customHeight="1" x14ac:dyDescent="0.3">
      <c r="A53" s="849" t="s">
        <v>4690</v>
      </c>
      <c r="B53" s="789">
        <v>1</v>
      </c>
      <c r="C53" s="790">
        <v>1.19</v>
      </c>
      <c r="D53" s="791">
        <v>2</v>
      </c>
      <c r="E53" s="801"/>
      <c r="F53" s="779"/>
      <c r="G53" s="780"/>
      <c r="H53" s="785"/>
      <c r="I53" s="779"/>
      <c r="J53" s="780"/>
      <c r="K53" s="784">
        <v>1.19</v>
      </c>
      <c r="L53" s="785">
        <v>2</v>
      </c>
      <c r="M53" s="785">
        <v>20</v>
      </c>
      <c r="N53" s="786">
        <v>6.56</v>
      </c>
      <c r="O53" s="785" t="s">
        <v>4594</v>
      </c>
      <c r="P53" s="802" t="s">
        <v>4691</v>
      </c>
      <c r="Q53" s="787">
        <f t="shared" si="0"/>
        <v>-1</v>
      </c>
      <c r="R53" s="787">
        <f t="shared" si="0"/>
        <v>-1.19</v>
      </c>
      <c r="S53" s="798" t="str">
        <f t="shared" si="1"/>
        <v/>
      </c>
      <c r="T53" s="798" t="str">
        <f t="shared" si="2"/>
        <v/>
      </c>
      <c r="U53" s="798" t="str">
        <f t="shared" si="3"/>
        <v/>
      </c>
      <c r="V53" s="803" t="str">
        <f t="shared" si="4"/>
        <v/>
      </c>
      <c r="W53" s="788"/>
    </row>
    <row r="54" spans="1:23" ht="14.4" customHeight="1" x14ac:dyDescent="0.3">
      <c r="A54" s="849" t="s">
        <v>4692</v>
      </c>
      <c r="B54" s="798"/>
      <c r="C54" s="799"/>
      <c r="D54" s="800"/>
      <c r="E54" s="801"/>
      <c r="F54" s="779"/>
      <c r="G54" s="780"/>
      <c r="H54" s="781">
        <v>5</v>
      </c>
      <c r="I54" s="782">
        <v>2.75</v>
      </c>
      <c r="J54" s="783">
        <v>1.8</v>
      </c>
      <c r="K54" s="784">
        <v>1.02</v>
      </c>
      <c r="L54" s="785">
        <v>3</v>
      </c>
      <c r="M54" s="785">
        <v>29</v>
      </c>
      <c r="N54" s="786">
        <v>9.59</v>
      </c>
      <c r="O54" s="785" t="s">
        <v>4594</v>
      </c>
      <c r="P54" s="802" t="s">
        <v>4693</v>
      </c>
      <c r="Q54" s="787">
        <f t="shared" si="0"/>
        <v>5</v>
      </c>
      <c r="R54" s="787">
        <f t="shared" si="0"/>
        <v>2.75</v>
      </c>
      <c r="S54" s="798">
        <f t="shared" si="1"/>
        <v>47.95</v>
      </c>
      <c r="T54" s="798">
        <f t="shared" si="2"/>
        <v>9</v>
      </c>
      <c r="U54" s="798">
        <f t="shared" si="3"/>
        <v>-38.950000000000003</v>
      </c>
      <c r="V54" s="803">
        <f t="shared" si="4"/>
        <v>0.18769551616266944</v>
      </c>
      <c r="W54" s="788"/>
    </row>
    <row r="55" spans="1:23" ht="14.4" customHeight="1" x14ac:dyDescent="0.3">
      <c r="A55" s="849" t="s">
        <v>4694</v>
      </c>
      <c r="B55" s="798"/>
      <c r="C55" s="799"/>
      <c r="D55" s="800"/>
      <c r="E55" s="801"/>
      <c r="F55" s="779"/>
      <c r="G55" s="780"/>
      <c r="H55" s="781">
        <v>1</v>
      </c>
      <c r="I55" s="782">
        <v>5.97</v>
      </c>
      <c r="J55" s="783">
        <v>3</v>
      </c>
      <c r="K55" s="784">
        <v>3.16</v>
      </c>
      <c r="L55" s="785">
        <v>5</v>
      </c>
      <c r="M55" s="785">
        <v>44</v>
      </c>
      <c r="N55" s="786">
        <v>14.66</v>
      </c>
      <c r="O55" s="785" t="s">
        <v>4594</v>
      </c>
      <c r="P55" s="802" t="s">
        <v>4695</v>
      </c>
      <c r="Q55" s="787">
        <f t="shared" si="0"/>
        <v>1</v>
      </c>
      <c r="R55" s="787">
        <f t="shared" si="0"/>
        <v>5.97</v>
      </c>
      <c r="S55" s="798">
        <f t="shared" si="1"/>
        <v>14.66</v>
      </c>
      <c r="T55" s="798">
        <f t="shared" si="2"/>
        <v>3</v>
      </c>
      <c r="U55" s="798">
        <f t="shared" si="3"/>
        <v>-11.66</v>
      </c>
      <c r="V55" s="803">
        <f t="shared" si="4"/>
        <v>0.20463847203274216</v>
      </c>
      <c r="W55" s="788"/>
    </row>
    <row r="56" spans="1:23" ht="14.4" customHeight="1" x14ac:dyDescent="0.3">
      <c r="A56" s="849" t="s">
        <v>4696</v>
      </c>
      <c r="B56" s="798"/>
      <c r="C56" s="799"/>
      <c r="D56" s="800"/>
      <c r="E56" s="781">
        <v>1</v>
      </c>
      <c r="F56" s="782">
        <v>23</v>
      </c>
      <c r="G56" s="783">
        <v>28</v>
      </c>
      <c r="H56" s="785"/>
      <c r="I56" s="779"/>
      <c r="J56" s="780"/>
      <c r="K56" s="784">
        <v>24.51</v>
      </c>
      <c r="L56" s="785">
        <v>11</v>
      </c>
      <c r="M56" s="785">
        <v>103</v>
      </c>
      <c r="N56" s="786">
        <v>34.270000000000003</v>
      </c>
      <c r="O56" s="785" t="s">
        <v>4594</v>
      </c>
      <c r="P56" s="802" t="s">
        <v>4697</v>
      </c>
      <c r="Q56" s="787">
        <f t="shared" si="0"/>
        <v>0</v>
      </c>
      <c r="R56" s="787">
        <f t="shared" si="0"/>
        <v>0</v>
      </c>
      <c r="S56" s="798" t="str">
        <f t="shared" si="1"/>
        <v/>
      </c>
      <c r="T56" s="798" t="str">
        <f t="shared" si="2"/>
        <v/>
      </c>
      <c r="U56" s="798" t="str">
        <f t="shared" si="3"/>
        <v/>
      </c>
      <c r="V56" s="803" t="str">
        <f t="shared" si="4"/>
        <v/>
      </c>
      <c r="W56" s="788"/>
    </row>
    <row r="57" spans="1:23" ht="14.4" customHeight="1" x14ac:dyDescent="0.3">
      <c r="A57" s="849" t="s">
        <v>4698</v>
      </c>
      <c r="B57" s="798"/>
      <c r="C57" s="799"/>
      <c r="D57" s="800"/>
      <c r="E57" s="801"/>
      <c r="F57" s="779"/>
      <c r="G57" s="780"/>
      <c r="H57" s="781">
        <v>2</v>
      </c>
      <c r="I57" s="782">
        <v>16.579999999999998</v>
      </c>
      <c r="J57" s="797">
        <v>21</v>
      </c>
      <c r="K57" s="784">
        <v>8.24</v>
      </c>
      <c r="L57" s="785">
        <v>6</v>
      </c>
      <c r="M57" s="785">
        <v>53</v>
      </c>
      <c r="N57" s="786">
        <v>17.59</v>
      </c>
      <c r="O57" s="785" t="s">
        <v>4594</v>
      </c>
      <c r="P57" s="802" t="s">
        <v>4699</v>
      </c>
      <c r="Q57" s="787">
        <f t="shared" si="0"/>
        <v>2</v>
      </c>
      <c r="R57" s="787">
        <f t="shared" si="0"/>
        <v>16.579999999999998</v>
      </c>
      <c r="S57" s="798">
        <f t="shared" si="1"/>
        <v>35.18</v>
      </c>
      <c r="T57" s="798">
        <f t="shared" si="2"/>
        <v>42</v>
      </c>
      <c r="U57" s="798">
        <f t="shared" si="3"/>
        <v>6.82</v>
      </c>
      <c r="V57" s="803">
        <f t="shared" si="4"/>
        <v>1.1938601478112565</v>
      </c>
      <c r="W57" s="788">
        <v>14</v>
      </c>
    </row>
    <row r="58" spans="1:23" ht="14.4" customHeight="1" x14ac:dyDescent="0.3">
      <c r="A58" s="849" t="s">
        <v>4700</v>
      </c>
      <c r="B58" s="789">
        <v>2</v>
      </c>
      <c r="C58" s="790">
        <v>5.74</v>
      </c>
      <c r="D58" s="791">
        <v>2.5</v>
      </c>
      <c r="E58" s="801"/>
      <c r="F58" s="779"/>
      <c r="G58" s="780"/>
      <c r="H58" s="785">
        <v>1</v>
      </c>
      <c r="I58" s="779">
        <v>6.86</v>
      </c>
      <c r="J58" s="780">
        <v>1</v>
      </c>
      <c r="K58" s="784">
        <v>2.66</v>
      </c>
      <c r="L58" s="785">
        <v>1</v>
      </c>
      <c r="M58" s="785">
        <v>6</v>
      </c>
      <c r="N58" s="786">
        <v>2.11</v>
      </c>
      <c r="O58" s="785" t="s">
        <v>4594</v>
      </c>
      <c r="P58" s="802" t="s">
        <v>4701</v>
      </c>
      <c r="Q58" s="787">
        <f t="shared" si="0"/>
        <v>-1</v>
      </c>
      <c r="R58" s="787">
        <f t="shared" si="0"/>
        <v>1.1200000000000001</v>
      </c>
      <c r="S58" s="798">
        <f t="shared" si="1"/>
        <v>2.11</v>
      </c>
      <c r="T58" s="798">
        <f t="shared" si="2"/>
        <v>1</v>
      </c>
      <c r="U58" s="798">
        <f t="shared" si="3"/>
        <v>-1.1099999999999999</v>
      </c>
      <c r="V58" s="803">
        <f t="shared" si="4"/>
        <v>0.47393364928909953</v>
      </c>
      <c r="W58" s="788"/>
    </row>
    <row r="59" spans="1:23" ht="14.4" customHeight="1" x14ac:dyDescent="0.3">
      <c r="A59" s="849" t="s">
        <v>4702</v>
      </c>
      <c r="B59" s="798">
        <v>1</v>
      </c>
      <c r="C59" s="799">
        <v>11.18</v>
      </c>
      <c r="D59" s="800">
        <v>3</v>
      </c>
      <c r="E59" s="801"/>
      <c r="F59" s="779"/>
      <c r="G59" s="780"/>
      <c r="H59" s="781"/>
      <c r="I59" s="782"/>
      <c r="J59" s="783"/>
      <c r="K59" s="784">
        <v>1</v>
      </c>
      <c r="L59" s="785">
        <v>2</v>
      </c>
      <c r="M59" s="785">
        <v>19</v>
      </c>
      <c r="N59" s="786">
        <v>6.33</v>
      </c>
      <c r="O59" s="785" t="s">
        <v>4594</v>
      </c>
      <c r="P59" s="802" t="s">
        <v>4703</v>
      </c>
      <c r="Q59" s="787">
        <f t="shared" si="0"/>
        <v>-1</v>
      </c>
      <c r="R59" s="787">
        <f t="shared" si="0"/>
        <v>-11.18</v>
      </c>
      <c r="S59" s="798" t="str">
        <f t="shared" si="1"/>
        <v/>
      </c>
      <c r="T59" s="798" t="str">
        <f t="shared" si="2"/>
        <v/>
      </c>
      <c r="U59" s="798" t="str">
        <f t="shared" si="3"/>
        <v/>
      </c>
      <c r="V59" s="803" t="str">
        <f t="shared" si="4"/>
        <v/>
      </c>
      <c r="W59" s="788"/>
    </row>
    <row r="60" spans="1:23" ht="14.4" customHeight="1" x14ac:dyDescent="0.3">
      <c r="A60" s="850" t="s">
        <v>4704</v>
      </c>
      <c r="B60" s="834"/>
      <c r="C60" s="835"/>
      <c r="D60" s="804"/>
      <c r="E60" s="847"/>
      <c r="F60" s="839"/>
      <c r="G60" s="796"/>
      <c r="H60" s="836">
        <v>1</v>
      </c>
      <c r="I60" s="837">
        <v>3.21</v>
      </c>
      <c r="J60" s="792">
        <v>5</v>
      </c>
      <c r="K60" s="840">
        <v>4.25</v>
      </c>
      <c r="L60" s="838">
        <v>7</v>
      </c>
      <c r="M60" s="838">
        <v>60</v>
      </c>
      <c r="N60" s="841">
        <v>20.079999999999998</v>
      </c>
      <c r="O60" s="838" t="s">
        <v>4594</v>
      </c>
      <c r="P60" s="842" t="s">
        <v>4705</v>
      </c>
      <c r="Q60" s="843">
        <f t="shared" si="0"/>
        <v>1</v>
      </c>
      <c r="R60" s="843">
        <f t="shared" si="0"/>
        <v>3.21</v>
      </c>
      <c r="S60" s="834">
        <f t="shared" si="1"/>
        <v>20.079999999999998</v>
      </c>
      <c r="T60" s="834">
        <f t="shared" si="2"/>
        <v>5</v>
      </c>
      <c r="U60" s="834">
        <f t="shared" si="3"/>
        <v>-15.079999999999998</v>
      </c>
      <c r="V60" s="844">
        <f t="shared" si="4"/>
        <v>0.24900398406374505</v>
      </c>
      <c r="W60" s="794"/>
    </row>
    <row r="61" spans="1:23" ht="14.4" customHeight="1" thickBot="1" x14ac:dyDescent="0.35">
      <c r="A61" s="851" t="s">
        <v>4706</v>
      </c>
      <c r="B61" s="852">
        <v>1</v>
      </c>
      <c r="C61" s="853">
        <v>0.14000000000000001</v>
      </c>
      <c r="D61" s="854">
        <v>3</v>
      </c>
      <c r="E61" s="855"/>
      <c r="F61" s="856"/>
      <c r="G61" s="857"/>
      <c r="H61" s="858"/>
      <c r="I61" s="856"/>
      <c r="J61" s="857"/>
      <c r="K61" s="859">
        <v>0.11</v>
      </c>
      <c r="L61" s="858">
        <v>2</v>
      </c>
      <c r="M61" s="858">
        <v>15</v>
      </c>
      <c r="N61" s="860">
        <v>5.09</v>
      </c>
      <c r="O61" s="858" t="s">
        <v>4594</v>
      </c>
      <c r="P61" s="861" t="s">
        <v>4707</v>
      </c>
      <c r="Q61" s="862">
        <f t="shared" si="0"/>
        <v>-1</v>
      </c>
      <c r="R61" s="862">
        <f t="shared" si="0"/>
        <v>-0.14000000000000001</v>
      </c>
      <c r="S61" s="863" t="str">
        <f t="shared" si="1"/>
        <v/>
      </c>
      <c r="T61" s="863" t="str">
        <f t="shared" si="2"/>
        <v/>
      </c>
      <c r="U61" s="863" t="str">
        <f t="shared" si="3"/>
        <v/>
      </c>
      <c r="V61" s="864" t="str">
        <f t="shared" si="4"/>
        <v/>
      </c>
      <c r="W61" s="86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2:Q1048576">
    <cfRule type="cellIs" dxfId="12" priority="9" stopIfTrue="1" operator="lessThan">
      <formula>0</formula>
    </cfRule>
  </conditionalFormatting>
  <conditionalFormatting sqref="U62:U1048576">
    <cfRule type="cellIs" dxfId="11" priority="8" stopIfTrue="1" operator="greaterThan">
      <formula>0</formula>
    </cfRule>
  </conditionalFormatting>
  <conditionalFormatting sqref="V62:V1048576">
    <cfRule type="cellIs" dxfId="10" priority="7" stopIfTrue="1" operator="greaterThan">
      <formula>1</formula>
    </cfRule>
  </conditionalFormatting>
  <conditionalFormatting sqref="V62:V1048576">
    <cfRule type="cellIs" dxfId="9" priority="4" stopIfTrue="1" operator="greaterThan">
      <formula>1</formula>
    </cfRule>
  </conditionalFormatting>
  <conditionalFormatting sqref="U62:U1048576">
    <cfRule type="cellIs" dxfId="8" priority="5" stopIfTrue="1" operator="greaterThan">
      <formula>0</formula>
    </cfRule>
  </conditionalFormatting>
  <conditionalFormatting sqref="Q62:Q1048576">
    <cfRule type="cellIs" dxfId="7" priority="6" stopIfTrue="1" operator="lessThan">
      <formula>0</formula>
    </cfRule>
  </conditionalFormatting>
  <conditionalFormatting sqref="V5:V61">
    <cfRule type="cellIs" dxfId="6" priority="1" stopIfTrue="1" operator="greaterThan">
      <formula>1</formula>
    </cfRule>
  </conditionalFormatting>
  <conditionalFormatting sqref="U5:U61">
    <cfRule type="cellIs" dxfId="5" priority="2" stopIfTrue="1" operator="greaterThan">
      <formula>0</formula>
    </cfRule>
  </conditionalFormatting>
  <conditionalFormatting sqref="Q5:Q6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2666595</v>
      </c>
      <c r="C3" s="355">
        <f t="shared" ref="C3:L3" si="0">SUBTOTAL(9,C6:C1048576)</f>
        <v>8</v>
      </c>
      <c r="D3" s="355">
        <f t="shared" si="0"/>
        <v>3544417</v>
      </c>
      <c r="E3" s="355">
        <f t="shared" si="0"/>
        <v>18.393109228300236</v>
      </c>
      <c r="F3" s="355">
        <f t="shared" si="0"/>
        <v>2819555</v>
      </c>
      <c r="G3" s="358">
        <f>IF(B3&lt;&gt;0,F3/B3,"")</f>
        <v>1.0573615415914304</v>
      </c>
      <c r="H3" s="354">
        <f t="shared" si="0"/>
        <v>142130.30000000002</v>
      </c>
      <c r="I3" s="355">
        <f t="shared" si="0"/>
        <v>2</v>
      </c>
      <c r="J3" s="355">
        <f t="shared" si="0"/>
        <v>265459.68999999994</v>
      </c>
      <c r="K3" s="355">
        <f t="shared" si="0"/>
        <v>2.0592920250320703</v>
      </c>
      <c r="L3" s="355">
        <f t="shared" si="0"/>
        <v>386316.68</v>
      </c>
      <c r="M3" s="356">
        <f>IF(H3&lt;&gt;0,L3/H3,"")</f>
        <v>2.7180459057639359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6"/>
      <c r="B5" s="867">
        <v>2012</v>
      </c>
      <c r="C5" s="868"/>
      <c r="D5" s="868">
        <v>2013</v>
      </c>
      <c r="E5" s="868"/>
      <c r="F5" s="868">
        <v>2014</v>
      </c>
      <c r="G5" s="754" t="s">
        <v>2</v>
      </c>
      <c r="H5" s="867">
        <v>2012</v>
      </c>
      <c r="I5" s="868"/>
      <c r="J5" s="868">
        <v>2013</v>
      </c>
      <c r="K5" s="868"/>
      <c r="L5" s="868">
        <v>2014</v>
      </c>
      <c r="M5" s="754" t="s">
        <v>2</v>
      </c>
    </row>
    <row r="6" spans="1:13" ht="14.4" customHeight="1" x14ac:dyDescent="0.3">
      <c r="A6" s="656" t="s">
        <v>3982</v>
      </c>
      <c r="B6" s="771"/>
      <c r="C6" s="625"/>
      <c r="D6" s="771"/>
      <c r="E6" s="625"/>
      <c r="F6" s="771">
        <v>258</v>
      </c>
      <c r="G6" s="646"/>
      <c r="H6" s="771"/>
      <c r="I6" s="625"/>
      <c r="J6" s="771"/>
      <c r="K6" s="625"/>
      <c r="L6" s="771"/>
      <c r="M6" s="678"/>
    </row>
    <row r="7" spans="1:13" ht="14.4" customHeight="1" x14ac:dyDescent="0.3">
      <c r="A7" s="718" t="s">
        <v>3988</v>
      </c>
      <c r="B7" s="772"/>
      <c r="C7" s="696"/>
      <c r="D7" s="772">
        <v>742</v>
      </c>
      <c r="E7" s="696"/>
      <c r="F7" s="772"/>
      <c r="G7" s="701"/>
      <c r="H7" s="772"/>
      <c r="I7" s="696"/>
      <c r="J7" s="772"/>
      <c r="K7" s="696"/>
      <c r="L7" s="772"/>
      <c r="M7" s="702"/>
    </row>
    <row r="8" spans="1:13" ht="14.4" customHeight="1" x14ac:dyDescent="0.3">
      <c r="A8" s="718" t="s">
        <v>3996</v>
      </c>
      <c r="B8" s="772">
        <v>4236</v>
      </c>
      <c r="C8" s="696">
        <v>1</v>
      </c>
      <c r="D8" s="772">
        <v>2698</v>
      </c>
      <c r="E8" s="696">
        <v>0.63692162417374887</v>
      </c>
      <c r="F8" s="772"/>
      <c r="G8" s="701"/>
      <c r="H8" s="772"/>
      <c r="I8" s="696"/>
      <c r="J8" s="772"/>
      <c r="K8" s="696"/>
      <c r="L8" s="772"/>
      <c r="M8" s="702"/>
    </row>
    <row r="9" spans="1:13" ht="14.4" customHeight="1" x14ac:dyDescent="0.3">
      <c r="A9" s="718" t="s">
        <v>4709</v>
      </c>
      <c r="B9" s="772"/>
      <c r="C9" s="696"/>
      <c r="D9" s="772"/>
      <c r="E9" s="696"/>
      <c r="F9" s="772"/>
      <c r="G9" s="701"/>
      <c r="H9" s="772">
        <v>13222.07</v>
      </c>
      <c r="I9" s="696">
        <v>1</v>
      </c>
      <c r="J9" s="772"/>
      <c r="K9" s="696"/>
      <c r="L9" s="772"/>
      <c r="M9" s="702"/>
    </row>
    <row r="10" spans="1:13" ht="14.4" customHeight="1" x14ac:dyDescent="0.3">
      <c r="A10" s="718" t="s">
        <v>4006</v>
      </c>
      <c r="B10" s="772">
        <v>128842</v>
      </c>
      <c r="C10" s="696">
        <v>1</v>
      </c>
      <c r="D10" s="772">
        <v>189560</v>
      </c>
      <c r="E10" s="696">
        <v>1.4712593719439313</v>
      </c>
      <c r="F10" s="772">
        <v>152529</v>
      </c>
      <c r="G10" s="701">
        <v>1.1838453299389951</v>
      </c>
      <c r="H10" s="772"/>
      <c r="I10" s="696"/>
      <c r="J10" s="772"/>
      <c r="K10" s="696"/>
      <c r="L10" s="772"/>
      <c r="M10" s="702"/>
    </row>
    <row r="11" spans="1:13" ht="14.4" customHeight="1" x14ac:dyDescent="0.3">
      <c r="A11" s="718" t="s">
        <v>4710</v>
      </c>
      <c r="B11" s="772">
        <v>1558672</v>
      </c>
      <c r="C11" s="696">
        <v>1</v>
      </c>
      <c r="D11" s="772">
        <v>1679023</v>
      </c>
      <c r="E11" s="696">
        <v>1.077213807651642</v>
      </c>
      <c r="F11" s="772">
        <v>1170772</v>
      </c>
      <c r="G11" s="701">
        <v>0.75113429894166317</v>
      </c>
      <c r="H11" s="772"/>
      <c r="I11" s="696"/>
      <c r="J11" s="772"/>
      <c r="K11" s="696"/>
      <c r="L11" s="772"/>
      <c r="M11" s="702"/>
    </row>
    <row r="12" spans="1:13" ht="14.4" customHeight="1" x14ac:dyDescent="0.3">
      <c r="A12" s="718" t="s">
        <v>4711</v>
      </c>
      <c r="B12" s="772">
        <v>436904</v>
      </c>
      <c r="C12" s="696">
        <v>1</v>
      </c>
      <c r="D12" s="772">
        <v>634267</v>
      </c>
      <c r="E12" s="696">
        <v>1.4517308150074157</v>
      </c>
      <c r="F12" s="772">
        <v>660270</v>
      </c>
      <c r="G12" s="701">
        <v>1.5112473220661746</v>
      </c>
      <c r="H12" s="772">
        <v>128908.23000000003</v>
      </c>
      <c r="I12" s="696">
        <v>1</v>
      </c>
      <c r="J12" s="772">
        <v>265459.68999999994</v>
      </c>
      <c r="K12" s="696">
        <v>2.0592920250320703</v>
      </c>
      <c r="L12" s="772">
        <v>386316.68</v>
      </c>
      <c r="M12" s="702">
        <v>2.996834880131392</v>
      </c>
    </row>
    <row r="13" spans="1:13" ht="14.4" customHeight="1" x14ac:dyDescent="0.3">
      <c r="A13" s="718" t="s">
        <v>4712</v>
      </c>
      <c r="B13" s="772">
        <v>120797</v>
      </c>
      <c r="C13" s="696">
        <v>1</v>
      </c>
      <c r="D13" s="772">
        <v>185200</v>
      </c>
      <c r="E13" s="696">
        <v>1.5331506577150096</v>
      </c>
      <c r="F13" s="772">
        <v>248220</v>
      </c>
      <c r="G13" s="701">
        <v>2.0548523556048579</v>
      </c>
      <c r="H13" s="772"/>
      <c r="I13" s="696"/>
      <c r="J13" s="772"/>
      <c r="K13" s="696"/>
      <c r="L13" s="772"/>
      <c r="M13" s="702"/>
    </row>
    <row r="14" spans="1:13" ht="14.4" customHeight="1" x14ac:dyDescent="0.3">
      <c r="A14" s="718" t="s">
        <v>4713</v>
      </c>
      <c r="B14" s="772">
        <v>132136</v>
      </c>
      <c r="C14" s="696">
        <v>1</v>
      </c>
      <c r="D14" s="772">
        <v>174707</v>
      </c>
      <c r="E14" s="696">
        <v>1.322175637222256</v>
      </c>
      <c r="F14" s="772">
        <v>75010</v>
      </c>
      <c r="G14" s="701">
        <v>0.56767270085366595</v>
      </c>
      <c r="H14" s="772"/>
      <c r="I14" s="696"/>
      <c r="J14" s="772"/>
      <c r="K14" s="696"/>
      <c r="L14" s="772"/>
      <c r="M14" s="702"/>
    </row>
    <row r="15" spans="1:13" ht="14.4" customHeight="1" x14ac:dyDescent="0.3">
      <c r="A15" s="718" t="s">
        <v>4714</v>
      </c>
      <c r="B15" s="772">
        <v>257852</v>
      </c>
      <c r="C15" s="696">
        <v>1</v>
      </c>
      <c r="D15" s="772">
        <v>427192</v>
      </c>
      <c r="E15" s="696">
        <v>1.6567333198889285</v>
      </c>
      <c r="F15" s="772">
        <v>463414</v>
      </c>
      <c r="G15" s="701">
        <v>1.7972092518188729</v>
      </c>
      <c r="H15" s="772"/>
      <c r="I15" s="696"/>
      <c r="J15" s="772"/>
      <c r="K15" s="696"/>
      <c r="L15" s="772"/>
      <c r="M15" s="702"/>
    </row>
    <row r="16" spans="1:13" ht="14.4" customHeight="1" x14ac:dyDescent="0.3">
      <c r="A16" s="718" t="s">
        <v>4715</v>
      </c>
      <c r="B16" s="772">
        <v>27156</v>
      </c>
      <c r="C16" s="696">
        <v>1</v>
      </c>
      <c r="D16" s="772">
        <v>251028</v>
      </c>
      <c r="E16" s="696">
        <v>9.2439239946973046</v>
      </c>
      <c r="F16" s="772">
        <v>6428</v>
      </c>
      <c r="G16" s="701">
        <v>0.2367064368831934</v>
      </c>
      <c r="H16" s="772"/>
      <c r="I16" s="696"/>
      <c r="J16" s="772"/>
      <c r="K16" s="696"/>
      <c r="L16" s="772"/>
      <c r="M16" s="702"/>
    </row>
    <row r="17" spans="1:13" ht="14.4" customHeight="1" thickBot="1" x14ac:dyDescent="0.35">
      <c r="A17" s="774" t="s">
        <v>4716</v>
      </c>
      <c r="B17" s="773"/>
      <c r="C17" s="704"/>
      <c r="D17" s="773"/>
      <c r="E17" s="704"/>
      <c r="F17" s="773">
        <v>42654</v>
      </c>
      <c r="G17" s="709"/>
      <c r="H17" s="773"/>
      <c r="I17" s="704"/>
      <c r="J17" s="773"/>
      <c r="K17" s="704"/>
      <c r="L17" s="773"/>
      <c r="M17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2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5307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39300.210000000006</v>
      </c>
      <c r="G3" s="218">
        <f t="shared" si="0"/>
        <v>2808725.3000000003</v>
      </c>
      <c r="H3" s="219"/>
      <c r="I3" s="219"/>
      <c r="J3" s="214">
        <f t="shared" si="0"/>
        <v>42137.669999999984</v>
      </c>
      <c r="K3" s="218">
        <f t="shared" si="0"/>
        <v>3809876.6900000004</v>
      </c>
      <c r="L3" s="219"/>
      <c r="M3" s="219"/>
      <c r="N3" s="214">
        <f t="shared" si="0"/>
        <v>29098.129999999994</v>
      </c>
      <c r="O3" s="218">
        <f t="shared" si="0"/>
        <v>3205871.6799999997</v>
      </c>
      <c r="P3" s="181">
        <f>IF(G3=0,"",O3/G3)</f>
        <v>1.1413973733921219</v>
      </c>
      <c r="Q3" s="216">
        <f>IF(N3=0,"",O3/N3)</f>
        <v>110.17449162540687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3"/>
      <c r="B5" s="762"/>
      <c r="C5" s="763"/>
      <c r="D5" s="764"/>
      <c r="E5" s="765"/>
      <c r="F5" s="775" t="s">
        <v>91</v>
      </c>
      <c r="G5" s="776" t="s">
        <v>14</v>
      </c>
      <c r="H5" s="777"/>
      <c r="I5" s="777"/>
      <c r="J5" s="775" t="s">
        <v>91</v>
      </c>
      <c r="K5" s="776" t="s">
        <v>14</v>
      </c>
      <c r="L5" s="777"/>
      <c r="M5" s="777"/>
      <c r="N5" s="775" t="s">
        <v>91</v>
      </c>
      <c r="O5" s="776" t="s">
        <v>14</v>
      </c>
      <c r="P5" s="778"/>
      <c r="Q5" s="770"/>
    </row>
    <row r="6" spans="1:17" ht="14.4" customHeight="1" x14ac:dyDescent="0.3">
      <c r="A6" s="624" t="s">
        <v>4009</v>
      </c>
      <c r="B6" s="625" t="s">
        <v>4717</v>
      </c>
      <c r="C6" s="625" t="s">
        <v>3896</v>
      </c>
      <c r="D6" s="625" t="s">
        <v>4718</v>
      </c>
      <c r="E6" s="625" t="s">
        <v>4719</v>
      </c>
      <c r="F6" s="628"/>
      <c r="G6" s="628"/>
      <c r="H6" s="628"/>
      <c r="I6" s="628"/>
      <c r="J6" s="628"/>
      <c r="K6" s="628"/>
      <c r="L6" s="628"/>
      <c r="M6" s="628"/>
      <c r="N6" s="628">
        <v>1</v>
      </c>
      <c r="O6" s="628">
        <v>258</v>
      </c>
      <c r="P6" s="646"/>
      <c r="Q6" s="629">
        <v>258</v>
      </c>
    </row>
    <row r="7" spans="1:17" ht="14.4" customHeight="1" x14ac:dyDescent="0.3">
      <c r="A7" s="695" t="s">
        <v>544</v>
      </c>
      <c r="B7" s="696" t="s">
        <v>4567</v>
      </c>
      <c r="C7" s="696" t="s">
        <v>3896</v>
      </c>
      <c r="D7" s="696" t="s">
        <v>3937</v>
      </c>
      <c r="E7" s="696" t="s">
        <v>3938</v>
      </c>
      <c r="F7" s="711"/>
      <c r="G7" s="711"/>
      <c r="H7" s="711"/>
      <c r="I7" s="711"/>
      <c r="J7" s="711">
        <v>1</v>
      </c>
      <c r="K7" s="711">
        <v>742</v>
      </c>
      <c r="L7" s="711"/>
      <c r="M7" s="711">
        <v>742</v>
      </c>
      <c r="N7" s="711"/>
      <c r="O7" s="711"/>
      <c r="P7" s="701"/>
      <c r="Q7" s="712"/>
    </row>
    <row r="8" spans="1:17" ht="14.4" customHeight="1" x14ac:dyDescent="0.3">
      <c r="A8" s="695" t="s">
        <v>4577</v>
      </c>
      <c r="B8" s="696" t="s">
        <v>4720</v>
      </c>
      <c r="C8" s="696" t="s">
        <v>3896</v>
      </c>
      <c r="D8" s="696" t="s">
        <v>4721</v>
      </c>
      <c r="E8" s="696" t="s">
        <v>4722</v>
      </c>
      <c r="F8" s="711">
        <v>1</v>
      </c>
      <c r="G8" s="711">
        <v>107</v>
      </c>
      <c r="H8" s="711">
        <v>1</v>
      </c>
      <c r="I8" s="711">
        <v>107</v>
      </c>
      <c r="J8" s="711">
        <v>4</v>
      </c>
      <c r="K8" s="711">
        <v>432</v>
      </c>
      <c r="L8" s="711">
        <v>4.037383177570093</v>
      </c>
      <c r="M8" s="711">
        <v>108</v>
      </c>
      <c r="N8" s="711"/>
      <c r="O8" s="711"/>
      <c r="P8" s="701"/>
      <c r="Q8" s="712"/>
    </row>
    <row r="9" spans="1:17" ht="14.4" customHeight="1" x14ac:dyDescent="0.3">
      <c r="A9" s="695" t="s">
        <v>4577</v>
      </c>
      <c r="B9" s="696" t="s">
        <v>4720</v>
      </c>
      <c r="C9" s="696" t="s">
        <v>3896</v>
      </c>
      <c r="D9" s="696" t="s">
        <v>4723</v>
      </c>
      <c r="E9" s="696" t="s">
        <v>4724</v>
      </c>
      <c r="F9" s="711"/>
      <c r="G9" s="711"/>
      <c r="H9" s="711"/>
      <c r="I9" s="711"/>
      <c r="J9" s="711">
        <v>1</v>
      </c>
      <c r="K9" s="711">
        <v>664</v>
      </c>
      <c r="L9" s="711"/>
      <c r="M9" s="711">
        <v>664</v>
      </c>
      <c r="N9" s="711"/>
      <c r="O9" s="711"/>
      <c r="P9" s="701"/>
      <c r="Q9" s="712"/>
    </row>
    <row r="10" spans="1:17" ht="14.4" customHeight="1" x14ac:dyDescent="0.3">
      <c r="A10" s="695" t="s">
        <v>4577</v>
      </c>
      <c r="B10" s="696" t="s">
        <v>4720</v>
      </c>
      <c r="C10" s="696" t="s">
        <v>3896</v>
      </c>
      <c r="D10" s="696" t="s">
        <v>4725</v>
      </c>
      <c r="E10" s="696" t="s">
        <v>4726</v>
      </c>
      <c r="F10" s="711">
        <v>4</v>
      </c>
      <c r="G10" s="711">
        <v>1816</v>
      </c>
      <c r="H10" s="711">
        <v>1</v>
      </c>
      <c r="I10" s="711">
        <v>454</v>
      </c>
      <c r="J10" s="711"/>
      <c r="K10" s="711"/>
      <c r="L10" s="711"/>
      <c r="M10" s="711"/>
      <c r="N10" s="711"/>
      <c r="O10" s="711"/>
      <c r="P10" s="701"/>
      <c r="Q10" s="712"/>
    </row>
    <row r="11" spans="1:17" ht="14.4" customHeight="1" x14ac:dyDescent="0.3">
      <c r="A11" s="695" t="s">
        <v>4577</v>
      </c>
      <c r="B11" s="696" t="s">
        <v>4720</v>
      </c>
      <c r="C11" s="696" t="s">
        <v>3896</v>
      </c>
      <c r="D11" s="696" t="s">
        <v>4727</v>
      </c>
      <c r="E11" s="696" t="s">
        <v>4728</v>
      </c>
      <c r="F11" s="711"/>
      <c r="G11" s="711"/>
      <c r="H11" s="711"/>
      <c r="I11" s="711"/>
      <c r="J11" s="711">
        <v>1</v>
      </c>
      <c r="K11" s="711">
        <v>237</v>
      </c>
      <c r="L11" s="711"/>
      <c r="M11" s="711">
        <v>237</v>
      </c>
      <c r="N11" s="711"/>
      <c r="O11" s="711"/>
      <c r="P11" s="701"/>
      <c r="Q11" s="712"/>
    </row>
    <row r="12" spans="1:17" ht="14.4" customHeight="1" x14ac:dyDescent="0.3">
      <c r="A12" s="695" t="s">
        <v>4577</v>
      </c>
      <c r="B12" s="696" t="s">
        <v>4720</v>
      </c>
      <c r="C12" s="696" t="s">
        <v>3896</v>
      </c>
      <c r="D12" s="696" t="s">
        <v>4729</v>
      </c>
      <c r="E12" s="696" t="s">
        <v>4730</v>
      </c>
      <c r="F12" s="711">
        <v>17</v>
      </c>
      <c r="G12" s="711">
        <v>1326</v>
      </c>
      <c r="H12" s="711">
        <v>1</v>
      </c>
      <c r="I12" s="711">
        <v>78</v>
      </c>
      <c r="J12" s="711">
        <v>14</v>
      </c>
      <c r="K12" s="711">
        <v>1106</v>
      </c>
      <c r="L12" s="711">
        <v>0.83408748114630471</v>
      </c>
      <c r="M12" s="711">
        <v>79</v>
      </c>
      <c r="N12" s="711"/>
      <c r="O12" s="711"/>
      <c r="P12" s="701"/>
      <c r="Q12" s="712"/>
    </row>
    <row r="13" spans="1:17" ht="14.4" customHeight="1" x14ac:dyDescent="0.3">
      <c r="A13" s="695" t="s">
        <v>4577</v>
      </c>
      <c r="B13" s="696" t="s">
        <v>4720</v>
      </c>
      <c r="C13" s="696" t="s">
        <v>3896</v>
      </c>
      <c r="D13" s="696" t="s">
        <v>4731</v>
      </c>
      <c r="E13" s="696" t="s">
        <v>4732</v>
      </c>
      <c r="F13" s="711">
        <v>3</v>
      </c>
      <c r="G13" s="711">
        <v>489</v>
      </c>
      <c r="H13" s="711">
        <v>1</v>
      </c>
      <c r="I13" s="711">
        <v>163</v>
      </c>
      <c r="J13" s="711">
        <v>1</v>
      </c>
      <c r="K13" s="711">
        <v>164</v>
      </c>
      <c r="L13" s="711">
        <v>0.33537832310838445</v>
      </c>
      <c r="M13" s="711">
        <v>164</v>
      </c>
      <c r="N13" s="711"/>
      <c r="O13" s="711"/>
      <c r="P13" s="701"/>
      <c r="Q13" s="712"/>
    </row>
    <row r="14" spans="1:17" ht="14.4" customHeight="1" x14ac:dyDescent="0.3">
      <c r="A14" s="695" t="s">
        <v>4577</v>
      </c>
      <c r="B14" s="696" t="s">
        <v>4720</v>
      </c>
      <c r="C14" s="696" t="s">
        <v>3896</v>
      </c>
      <c r="D14" s="696" t="s">
        <v>4733</v>
      </c>
      <c r="E14" s="696" t="s">
        <v>4734</v>
      </c>
      <c r="F14" s="711">
        <v>3</v>
      </c>
      <c r="G14" s="711">
        <v>498</v>
      </c>
      <c r="H14" s="711">
        <v>1</v>
      </c>
      <c r="I14" s="711">
        <v>166</v>
      </c>
      <c r="J14" s="711"/>
      <c r="K14" s="711"/>
      <c r="L14" s="711"/>
      <c r="M14" s="711"/>
      <c r="N14" s="711"/>
      <c r="O14" s="711"/>
      <c r="P14" s="701"/>
      <c r="Q14" s="712"/>
    </row>
    <row r="15" spans="1:17" ht="14.4" customHeight="1" x14ac:dyDescent="0.3">
      <c r="A15" s="695" t="s">
        <v>4577</v>
      </c>
      <c r="B15" s="696" t="s">
        <v>4720</v>
      </c>
      <c r="C15" s="696" t="s">
        <v>3896</v>
      </c>
      <c r="D15" s="696" t="s">
        <v>4735</v>
      </c>
      <c r="E15" s="696" t="s">
        <v>4736</v>
      </c>
      <c r="F15" s="711"/>
      <c r="G15" s="711"/>
      <c r="H15" s="711"/>
      <c r="I15" s="711"/>
      <c r="J15" s="711">
        <v>1</v>
      </c>
      <c r="K15" s="711">
        <v>95</v>
      </c>
      <c r="L15" s="711"/>
      <c r="M15" s="711">
        <v>95</v>
      </c>
      <c r="N15" s="711"/>
      <c r="O15" s="711"/>
      <c r="P15" s="701"/>
      <c r="Q15" s="712"/>
    </row>
    <row r="16" spans="1:17" ht="14.4" customHeight="1" x14ac:dyDescent="0.3">
      <c r="A16" s="695" t="s">
        <v>4737</v>
      </c>
      <c r="B16" s="696" t="s">
        <v>4738</v>
      </c>
      <c r="C16" s="696" t="s">
        <v>3865</v>
      </c>
      <c r="D16" s="696" t="s">
        <v>4739</v>
      </c>
      <c r="E16" s="696" t="s">
        <v>4740</v>
      </c>
      <c r="F16" s="711">
        <v>0.3</v>
      </c>
      <c r="G16" s="711">
        <v>649.59</v>
      </c>
      <c r="H16" s="711">
        <v>1</v>
      </c>
      <c r="I16" s="711">
        <v>2165.3000000000002</v>
      </c>
      <c r="J16" s="711"/>
      <c r="K16" s="711"/>
      <c r="L16" s="711"/>
      <c r="M16" s="711"/>
      <c r="N16" s="711"/>
      <c r="O16" s="711"/>
      <c r="P16" s="701"/>
      <c r="Q16" s="712"/>
    </row>
    <row r="17" spans="1:17" ht="14.4" customHeight="1" x14ac:dyDescent="0.3">
      <c r="A17" s="695" t="s">
        <v>4737</v>
      </c>
      <c r="B17" s="696" t="s">
        <v>4738</v>
      </c>
      <c r="C17" s="696" t="s">
        <v>4370</v>
      </c>
      <c r="D17" s="696" t="s">
        <v>4741</v>
      </c>
      <c r="E17" s="696" t="s">
        <v>3860</v>
      </c>
      <c r="F17" s="711">
        <v>404</v>
      </c>
      <c r="G17" s="711">
        <v>12572.48</v>
      </c>
      <c r="H17" s="711">
        <v>1</v>
      </c>
      <c r="I17" s="711">
        <v>31.119999999999997</v>
      </c>
      <c r="J17" s="711"/>
      <c r="K17" s="711"/>
      <c r="L17" s="711"/>
      <c r="M17" s="711"/>
      <c r="N17" s="711"/>
      <c r="O17" s="711"/>
      <c r="P17" s="701"/>
      <c r="Q17" s="712"/>
    </row>
    <row r="18" spans="1:17" ht="14.4" customHeight="1" x14ac:dyDescent="0.3">
      <c r="A18" s="695" t="s">
        <v>4587</v>
      </c>
      <c r="B18" s="696" t="s">
        <v>4742</v>
      </c>
      <c r="C18" s="696" t="s">
        <v>3896</v>
      </c>
      <c r="D18" s="696" t="s">
        <v>4743</v>
      </c>
      <c r="E18" s="696" t="s">
        <v>4744</v>
      </c>
      <c r="F18" s="711"/>
      <c r="G18" s="711"/>
      <c r="H18" s="711"/>
      <c r="I18" s="711"/>
      <c r="J18" s="711"/>
      <c r="K18" s="711"/>
      <c r="L18" s="711"/>
      <c r="M18" s="711"/>
      <c r="N18" s="711">
        <v>2</v>
      </c>
      <c r="O18" s="711">
        <v>1808</v>
      </c>
      <c r="P18" s="701"/>
      <c r="Q18" s="712">
        <v>904</v>
      </c>
    </row>
    <row r="19" spans="1:17" ht="14.4" customHeight="1" x14ac:dyDescent="0.3">
      <c r="A19" s="695" t="s">
        <v>4587</v>
      </c>
      <c r="B19" s="696" t="s">
        <v>4742</v>
      </c>
      <c r="C19" s="696" t="s">
        <v>3896</v>
      </c>
      <c r="D19" s="696" t="s">
        <v>4745</v>
      </c>
      <c r="E19" s="696" t="s">
        <v>4746</v>
      </c>
      <c r="F19" s="711"/>
      <c r="G19" s="711"/>
      <c r="H19" s="711"/>
      <c r="I19" s="711"/>
      <c r="J19" s="711">
        <v>1</v>
      </c>
      <c r="K19" s="711">
        <v>297</v>
      </c>
      <c r="L19" s="711"/>
      <c r="M19" s="711">
        <v>297</v>
      </c>
      <c r="N19" s="711"/>
      <c r="O19" s="711"/>
      <c r="P19" s="701"/>
      <c r="Q19" s="712"/>
    </row>
    <row r="20" spans="1:17" ht="14.4" customHeight="1" x14ac:dyDescent="0.3">
      <c r="A20" s="695" t="s">
        <v>4587</v>
      </c>
      <c r="B20" s="696" t="s">
        <v>4742</v>
      </c>
      <c r="C20" s="696" t="s">
        <v>3896</v>
      </c>
      <c r="D20" s="696" t="s">
        <v>4747</v>
      </c>
      <c r="E20" s="696" t="s">
        <v>4748</v>
      </c>
      <c r="F20" s="711"/>
      <c r="G20" s="711"/>
      <c r="H20" s="711"/>
      <c r="I20" s="711"/>
      <c r="J20" s="711">
        <v>2</v>
      </c>
      <c r="K20" s="711">
        <v>2490</v>
      </c>
      <c r="L20" s="711"/>
      <c r="M20" s="711">
        <v>1245</v>
      </c>
      <c r="N20" s="711">
        <v>1</v>
      </c>
      <c r="O20" s="711">
        <v>1245</v>
      </c>
      <c r="P20" s="701"/>
      <c r="Q20" s="712">
        <v>1245</v>
      </c>
    </row>
    <row r="21" spans="1:17" ht="14.4" customHeight="1" x14ac:dyDescent="0.3">
      <c r="A21" s="695" t="s">
        <v>4587</v>
      </c>
      <c r="B21" s="696" t="s">
        <v>4742</v>
      </c>
      <c r="C21" s="696" t="s">
        <v>3896</v>
      </c>
      <c r="D21" s="696" t="s">
        <v>4749</v>
      </c>
      <c r="E21" s="696" t="s">
        <v>4750</v>
      </c>
      <c r="F21" s="711"/>
      <c r="G21" s="711"/>
      <c r="H21" s="711"/>
      <c r="I21" s="711"/>
      <c r="J21" s="711">
        <v>1</v>
      </c>
      <c r="K21" s="711">
        <v>9747</v>
      </c>
      <c r="L21" s="711"/>
      <c r="M21" s="711">
        <v>9747</v>
      </c>
      <c r="N21" s="711"/>
      <c r="O21" s="711"/>
      <c r="P21" s="701"/>
      <c r="Q21" s="712"/>
    </row>
    <row r="22" spans="1:17" ht="14.4" customHeight="1" x14ac:dyDescent="0.3">
      <c r="A22" s="695" t="s">
        <v>4587</v>
      </c>
      <c r="B22" s="696" t="s">
        <v>4742</v>
      </c>
      <c r="C22" s="696" t="s">
        <v>3896</v>
      </c>
      <c r="D22" s="696" t="s">
        <v>4751</v>
      </c>
      <c r="E22" s="696" t="s">
        <v>4752</v>
      </c>
      <c r="F22" s="711"/>
      <c r="G22" s="711"/>
      <c r="H22" s="711"/>
      <c r="I22" s="711"/>
      <c r="J22" s="711">
        <v>11</v>
      </c>
      <c r="K22" s="711">
        <v>11022</v>
      </c>
      <c r="L22" s="711"/>
      <c r="M22" s="711">
        <v>1002</v>
      </c>
      <c r="N22" s="711">
        <v>2</v>
      </c>
      <c r="O22" s="711">
        <v>2004</v>
      </c>
      <c r="P22" s="701"/>
      <c r="Q22" s="712">
        <v>1002</v>
      </c>
    </row>
    <row r="23" spans="1:17" ht="14.4" customHeight="1" x14ac:dyDescent="0.3">
      <c r="A23" s="695" t="s">
        <v>4587</v>
      </c>
      <c r="B23" s="696" t="s">
        <v>4742</v>
      </c>
      <c r="C23" s="696" t="s">
        <v>3896</v>
      </c>
      <c r="D23" s="696" t="s">
        <v>4753</v>
      </c>
      <c r="E23" s="696" t="s">
        <v>4754</v>
      </c>
      <c r="F23" s="711"/>
      <c r="G23" s="711"/>
      <c r="H23" s="711"/>
      <c r="I23" s="711"/>
      <c r="J23" s="711">
        <v>8</v>
      </c>
      <c r="K23" s="711">
        <v>17864</v>
      </c>
      <c r="L23" s="711"/>
      <c r="M23" s="711">
        <v>2233</v>
      </c>
      <c r="N23" s="711">
        <v>4</v>
      </c>
      <c r="O23" s="711">
        <v>8932</v>
      </c>
      <c r="P23" s="701"/>
      <c r="Q23" s="712">
        <v>2233</v>
      </c>
    </row>
    <row r="24" spans="1:17" ht="14.4" customHeight="1" x14ac:dyDescent="0.3">
      <c r="A24" s="695" t="s">
        <v>4587</v>
      </c>
      <c r="B24" s="696" t="s">
        <v>4742</v>
      </c>
      <c r="C24" s="696" t="s">
        <v>3896</v>
      </c>
      <c r="D24" s="696" t="s">
        <v>4755</v>
      </c>
      <c r="E24" s="696" t="s">
        <v>4756</v>
      </c>
      <c r="F24" s="711"/>
      <c r="G24" s="711"/>
      <c r="H24" s="711"/>
      <c r="I24" s="711"/>
      <c r="J24" s="711"/>
      <c r="K24" s="711"/>
      <c r="L24" s="711"/>
      <c r="M24" s="711"/>
      <c r="N24" s="711">
        <v>2</v>
      </c>
      <c r="O24" s="711">
        <v>732</v>
      </c>
      <c r="P24" s="701"/>
      <c r="Q24" s="712">
        <v>366</v>
      </c>
    </row>
    <row r="25" spans="1:17" ht="14.4" customHeight="1" x14ac:dyDescent="0.3">
      <c r="A25" s="695" t="s">
        <v>4587</v>
      </c>
      <c r="B25" s="696" t="s">
        <v>4757</v>
      </c>
      <c r="C25" s="696" t="s">
        <v>3896</v>
      </c>
      <c r="D25" s="696" t="s">
        <v>4758</v>
      </c>
      <c r="E25" s="696" t="s">
        <v>4759</v>
      </c>
      <c r="F25" s="711"/>
      <c r="G25" s="711"/>
      <c r="H25" s="711"/>
      <c r="I25" s="711"/>
      <c r="J25" s="711">
        <v>2</v>
      </c>
      <c r="K25" s="711">
        <v>434</v>
      </c>
      <c r="L25" s="711"/>
      <c r="M25" s="711">
        <v>217</v>
      </c>
      <c r="N25" s="711"/>
      <c r="O25" s="711"/>
      <c r="P25" s="701"/>
      <c r="Q25" s="712"/>
    </row>
    <row r="26" spans="1:17" ht="14.4" customHeight="1" x14ac:dyDescent="0.3">
      <c r="A26" s="695" t="s">
        <v>4587</v>
      </c>
      <c r="B26" s="696" t="s">
        <v>4757</v>
      </c>
      <c r="C26" s="696" t="s">
        <v>3896</v>
      </c>
      <c r="D26" s="696" t="s">
        <v>4760</v>
      </c>
      <c r="E26" s="696" t="s">
        <v>4761</v>
      </c>
      <c r="F26" s="711"/>
      <c r="G26" s="711"/>
      <c r="H26" s="711"/>
      <c r="I26" s="711"/>
      <c r="J26" s="711">
        <v>2</v>
      </c>
      <c r="K26" s="711">
        <v>994</v>
      </c>
      <c r="L26" s="711"/>
      <c r="M26" s="711">
        <v>497</v>
      </c>
      <c r="N26" s="711"/>
      <c r="O26" s="711"/>
      <c r="P26" s="701"/>
      <c r="Q26" s="712"/>
    </row>
    <row r="27" spans="1:17" ht="14.4" customHeight="1" x14ac:dyDescent="0.3">
      <c r="A27" s="695" t="s">
        <v>4587</v>
      </c>
      <c r="B27" s="696" t="s">
        <v>4757</v>
      </c>
      <c r="C27" s="696" t="s">
        <v>3896</v>
      </c>
      <c r="D27" s="696" t="s">
        <v>4762</v>
      </c>
      <c r="E27" s="696" t="s">
        <v>4763</v>
      </c>
      <c r="F27" s="711">
        <v>12</v>
      </c>
      <c r="G27" s="711">
        <v>4200</v>
      </c>
      <c r="H27" s="711">
        <v>1</v>
      </c>
      <c r="I27" s="711">
        <v>350</v>
      </c>
      <c r="J27" s="711">
        <v>26</v>
      </c>
      <c r="K27" s="711">
        <v>9100</v>
      </c>
      <c r="L27" s="711">
        <v>2.1666666666666665</v>
      </c>
      <c r="M27" s="711">
        <v>350</v>
      </c>
      <c r="N27" s="711">
        <v>41</v>
      </c>
      <c r="O27" s="711">
        <v>14360</v>
      </c>
      <c r="P27" s="701">
        <v>3.4190476190476189</v>
      </c>
      <c r="Q27" s="712">
        <v>350.2439024390244</v>
      </c>
    </row>
    <row r="28" spans="1:17" ht="14.4" customHeight="1" x14ac:dyDescent="0.3">
      <c r="A28" s="695" t="s">
        <v>4587</v>
      </c>
      <c r="B28" s="696" t="s">
        <v>4757</v>
      </c>
      <c r="C28" s="696" t="s">
        <v>3896</v>
      </c>
      <c r="D28" s="696" t="s">
        <v>4764</v>
      </c>
      <c r="E28" s="696" t="s">
        <v>4765</v>
      </c>
      <c r="F28" s="711">
        <v>58</v>
      </c>
      <c r="G28" s="711">
        <v>3712</v>
      </c>
      <c r="H28" s="711">
        <v>1</v>
      </c>
      <c r="I28" s="711">
        <v>64</v>
      </c>
      <c r="J28" s="711">
        <v>75</v>
      </c>
      <c r="K28" s="711">
        <v>4875</v>
      </c>
      <c r="L28" s="711">
        <v>1.3133081896551724</v>
      </c>
      <c r="M28" s="711">
        <v>65</v>
      </c>
      <c r="N28" s="711">
        <v>53</v>
      </c>
      <c r="O28" s="711">
        <v>3445</v>
      </c>
      <c r="P28" s="701">
        <v>0.92807112068965514</v>
      </c>
      <c r="Q28" s="712">
        <v>65</v>
      </c>
    </row>
    <row r="29" spans="1:17" ht="14.4" customHeight="1" x14ac:dyDescent="0.3">
      <c r="A29" s="695" t="s">
        <v>4587</v>
      </c>
      <c r="B29" s="696" t="s">
        <v>4757</v>
      </c>
      <c r="C29" s="696" t="s">
        <v>3896</v>
      </c>
      <c r="D29" s="696" t="s">
        <v>4766</v>
      </c>
      <c r="E29" s="696" t="s">
        <v>4767</v>
      </c>
      <c r="F29" s="711">
        <v>1</v>
      </c>
      <c r="G29" s="711">
        <v>542</v>
      </c>
      <c r="H29" s="711">
        <v>1</v>
      </c>
      <c r="I29" s="711">
        <v>542</v>
      </c>
      <c r="J29" s="711"/>
      <c r="K29" s="711"/>
      <c r="L29" s="711"/>
      <c r="M29" s="711"/>
      <c r="N29" s="711"/>
      <c r="O29" s="711"/>
      <c r="P29" s="701"/>
      <c r="Q29" s="712"/>
    </row>
    <row r="30" spans="1:17" ht="14.4" customHeight="1" x14ac:dyDescent="0.3">
      <c r="A30" s="695" t="s">
        <v>4587</v>
      </c>
      <c r="B30" s="696" t="s">
        <v>4757</v>
      </c>
      <c r="C30" s="696" t="s">
        <v>3896</v>
      </c>
      <c r="D30" s="696" t="s">
        <v>4768</v>
      </c>
      <c r="E30" s="696" t="s">
        <v>4769</v>
      </c>
      <c r="F30" s="711">
        <v>2</v>
      </c>
      <c r="G30" s="711">
        <v>1178</v>
      </c>
      <c r="H30" s="711">
        <v>1</v>
      </c>
      <c r="I30" s="711">
        <v>589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4587</v>
      </c>
      <c r="B31" s="696" t="s">
        <v>4757</v>
      </c>
      <c r="C31" s="696" t="s">
        <v>3896</v>
      </c>
      <c r="D31" s="696" t="s">
        <v>4770</v>
      </c>
      <c r="E31" s="696" t="s">
        <v>4771</v>
      </c>
      <c r="F31" s="711">
        <v>2</v>
      </c>
      <c r="G31" s="711">
        <v>1228</v>
      </c>
      <c r="H31" s="711">
        <v>1</v>
      </c>
      <c r="I31" s="711">
        <v>614</v>
      </c>
      <c r="J31" s="711"/>
      <c r="K31" s="711"/>
      <c r="L31" s="711"/>
      <c r="M31" s="711"/>
      <c r="N31" s="711"/>
      <c r="O31" s="711"/>
      <c r="P31" s="701"/>
      <c r="Q31" s="712"/>
    </row>
    <row r="32" spans="1:17" ht="14.4" customHeight="1" x14ac:dyDescent="0.3">
      <c r="A32" s="695" t="s">
        <v>4587</v>
      </c>
      <c r="B32" s="696" t="s">
        <v>4757</v>
      </c>
      <c r="C32" s="696" t="s">
        <v>3896</v>
      </c>
      <c r="D32" s="696" t="s">
        <v>4772</v>
      </c>
      <c r="E32" s="696" t="s">
        <v>4773</v>
      </c>
      <c r="F32" s="711">
        <v>39</v>
      </c>
      <c r="G32" s="711">
        <v>897</v>
      </c>
      <c r="H32" s="711">
        <v>1</v>
      </c>
      <c r="I32" s="711">
        <v>23</v>
      </c>
      <c r="J32" s="711">
        <v>30</v>
      </c>
      <c r="K32" s="711">
        <v>690</v>
      </c>
      <c r="L32" s="711">
        <v>0.76923076923076927</v>
      </c>
      <c r="M32" s="711">
        <v>23</v>
      </c>
      <c r="N32" s="711">
        <v>23</v>
      </c>
      <c r="O32" s="711">
        <v>535</v>
      </c>
      <c r="P32" s="701">
        <v>0.59643255295429209</v>
      </c>
      <c r="Q32" s="712">
        <v>23.260869565217391</v>
      </c>
    </row>
    <row r="33" spans="1:17" ht="14.4" customHeight="1" x14ac:dyDescent="0.3">
      <c r="A33" s="695" t="s">
        <v>4587</v>
      </c>
      <c r="B33" s="696" t="s">
        <v>4757</v>
      </c>
      <c r="C33" s="696" t="s">
        <v>3896</v>
      </c>
      <c r="D33" s="696" t="s">
        <v>4774</v>
      </c>
      <c r="E33" s="696" t="s">
        <v>4775</v>
      </c>
      <c r="F33" s="711">
        <v>30</v>
      </c>
      <c r="G33" s="711">
        <v>1620</v>
      </c>
      <c r="H33" s="711">
        <v>1</v>
      </c>
      <c r="I33" s="711">
        <v>54</v>
      </c>
      <c r="J33" s="711">
        <v>41</v>
      </c>
      <c r="K33" s="711">
        <v>2214</v>
      </c>
      <c r="L33" s="711">
        <v>1.3666666666666667</v>
      </c>
      <c r="M33" s="711">
        <v>54</v>
      </c>
      <c r="N33" s="711">
        <v>36</v>
      </c>
      <c r="O33" s="711">
        <v>1944</v>
      </c>
      <c r="P33" s="701">
        <v>1.2</v>
      </c>
      <c r="Q33" s="712">
        <v>54</v>
      </c>
    </row>
    <row r="34" spans="1:17" ht="14.4" customHeight="1" x14ac:dyDescent="0.3">
      <c r="A34" s="695" t="s">
        <v>4587</v>
      </c>
      <c r="B34" s="696" t="s">
        <v>4757</v>
      </c>
      <c r="C34" s="696" t="s">
        <v>3896</v>
      </c>
      <c r="D34" s="696" t="s">
        <v>4776</v>
      </c>
      <c r="E34" s="696" t="s">
        <v>4777</v>
      </c>
      <c r="F34" s="711">
        <v>795</v>
      </c>
      <c r="G34" s="711">
        <v>61215</v>
      </c>
      <c r="H34" s="711">
        <v>1</v>
      </c>
      <c r="I34" s="711">
        <v>77</v>
      </c>
      <c r="J34" s="711">
        <v>856</v>
      </c>
      <c r="K34" s="711">
        <v>65912</v>
      </c>
      <c r="L34" s="711">
        <v>1.0767295597484277</v>
      </c>
      <c r="M34" s="711">
        <v>77</v>
      </c>
      <c r="N34" s="711">
        <v>749</v>
      </c>
      <c r="O34" s="711">
        <v>57673</v>
      </c>
      <c r="P34" s="701">
        <v>0.94213836477987423</v>
      </c>
      <c r="Q34" s="712">
        <v>77</v>
      </c>
    </row>
    <row r="35" spans="1:17" ht="14.4" customHeight="1" x14ac:dyDescent="0.3">
      <c r="A35" s="695" t="s">
        <v>4587</v>
      </c>
      <c r="B35" s="696" t="s">
        <v>4757</v>
      </c>
      <c r="C35" s="696" t="s">
        <v>3896</v>
      </c>
      <c r="D35" s="696" t="s">
        <v>4778</v>
      </c>
      <c r="E35" s="696" t="s">
        <v>4779</v>
      </c>
      <c r="F35" s="711">
        <v>61</v>
      </c>
      <c r="G35" s="711">
        <v>1342</v>
      </c>
      <c r="H35" s="711">
        <v>1</v>
      </c>
      <c r="I35" s="711">
        <v>22</v>
      </c>
      <c r="J35" s="711">
        <v>54</v>
      </c>
      <c r="K35" s="711">
        <v>1188</v>
      </c>
      <c r="L35" s="711">
        <v>0.88524590163934425</v>
      </c>
      <c r="M35" s="711">
        <v>22</v>
      </c>
      <c r="N35" s="711">
        <v>44</v>
      </c>
      <c r="O35" s="711">
        <v>981</v>
      </c>
      <c r="P35" s="701">
        <v>0.73099850968703428</v>
      </c>
      <c r="Q35" s="712">
        <v>22.295454545454547</v>
      </c>
    </row>
    <row r="36" spans="1:17" ht="14.4" customHeight="1" x14ac:dyDescent="0.3">
      <c r="A36" s="695" t="s">
        <v>4587</v>
      </c>
      <c r="B36" s="696" t="s">
        <v>4757</v>
      </c>
      <c r="C36" s="696" t="s">
        <v>3896</v>
      </c>
      <c r="D36" s="696" t="s">
        <v>4780</v>
      </c>
      <c r="E36" s="696" t="s">
        <v>4781</v>
      </c>
      <c r="F36" s="711">
        <v>71</v>
      </c>
      <c r="G36" s="711">
        <v>14839</v>
      </c>
      <c r="H36" s="711">
        <v>1</v>
      </c>
      <c r="I36" s="711">
        <v>209</v>
      </c>
      <c r="J36" s="711">
        <v>91</v>
      </c>
      <c r="K36" s="711">
        <v>19019</v>
      </c>
      <c r="L36" s="711">
        <v>1.2816901408450705</v>
      </c>
      <c r="M36" s="711">
        <v>209</v>
      </c>
      <c r="N36" s="711"/>
      <c r="O36" s="711"/>
      <c r="P36" s="701"/>
      <c r="Q36" s="712"/>
    </row>
    <row r="37" spans="1:17" ht="14.4" customHeight="1" x14ac:dyDescent="0.3">
      <c r="A37" s="695" t="s">
        <v>4587</v>
      </c>
      <c r="B37" s="696" t="s">
        <v>4757</v>
      </c>
      <c r="C37" s="696" t="s">
        <v>3896</v>
      </c>
      <c r="D37" s="696" t="s">
        <v>4782</v>
      </c>
      <c r="E37" s="696" t="s">
        <v>4783</v>
      </c>
      <c r="F37" s="711">
        <v>1</v>
      </c>
      <c r="G37" s="711">
        <v>66</v>
      </c>
      <c r="H37" s="711">
        <v>1</v>
      </c>
      <c r="I37" s="711">
        <v>66</v>
      </c>
      <c r="J37" s="711">
        <v>4</v>
      </c>
      <c r="K37" s="711">
        <v>264</v>
      </c>
      <c r="L37" s="711">
        <v>4</v>
      </c>
      <c r="M37" s="711">
        <v>66</v>
      </c>
      <c r="N37" s="711">
        <v>3</v>
      </c>
      <c r="O37" s="711">
        <v>198</v>
      </c>
      <c r="P37" s="701">
        <v>3</v>
      </c>
      <c r="Q37" s="712">
        <v>66</v>
      </c>
    </row>
    <row r="38" spans="1:17" ht="14.4" customHeight="1" x14ac:dyDescent="0.3">
      <c r="A38" s="695" t="s">
        <v>4587</v>
      </c>
      <c r="B38" s="696" t="s">
        <v>4757</v>
      </c>
      <c r="C38" s="696" t="s">
        <v>3896</v>
      </c>
      <c r="D38" s="696" t="s">
        <v>4784</v>
      </c>
      <c r="E38" s="696" t="s">
        <v>4785</v>
      </c>
      <c r="F38" s="711"/>
      <c r="G38" s="711"/>
      <c r="H38" s="711"/>
      <c r="I38" s="711"/>
      <c r="J38" s="711"/>
      <c r="K38" s="711"/>
      <c r="L38" s="711"/>
      <c r="M38" s="711"/>
      <c r="N38" s="711">
        <v>1</v>
      </c>
      <c r="O38" s="711">
        <v>294</v>
      </c>
      <c r="P38" s="701"/>
      <c r="Q38" s="712">
        <v>294</v>
      </c>
    </row>
    <row r="39" spans="1:17" ht="14.4" customHeight="1" x14ac:dyDescent="0.3">
      <c r="A39" s="695" t="s">
        <v>4587</v>
      </c>
      <c r="B39" s="696" t="s">
        <v>4757</v>
      </c>
      <c r="C39" s="696" t="s">
        <v>3896</v>
      </c>
      <c r="D39" s="696" t="s">
        <v>4786</v>
      </c>
      <c r="E39" s="696" t="s">
        <v>4787</v>
      </c>
      <c r="F39" s="711"/>
      <c r="G39" s="711"/>
      <c r="H39" s="711"/>
      <c r="I39" s="711"/>
      <c r="J39" s="711">
        <v>37</v>
      </c>
      <c r="K39" s="711">
        <v>12876</v>
      </c>
      <c r="L39" s="711"/>
      <c r="M39" s="711">
        <v>348</v>
      </c>
      <c r="N39" s="711">
        <v>14</v>
      </c>
      <c r="O39" s="711">
        <v>4872</v>
      </c>
      <c r="P39" s="701"/>
      <c r="Q39" s="712">
        <v>348</v>
      </c>
    </row>
    <row r="40" spans="1:17" ht="14.4" customHeight="1" x14ac:dyDescent="0.3">
      <c r="A40" s="695" t="s">
        <v>4587</v>
      </c>
      <c r="B40" s="696" t="s">
        <v>4757</v>
      </c>
      <c r="C40" s="696" t="s">
        <v>3896</v>
      </c>
      <c r="D40" s="696" t="s">
        <v>4788</v>
      </c>
      <c r="E40" s="696" t="s">
        <v>4789</v>
      </c>
      <c r="F40" s="711">
        <v>19</v>
      </c>
      <c r="G40" s="711">
        <v>437</v>
      </c>
      <c r="H40" s="711">
        <v>1</v>
      </c>
      <c r="I40" s="711">
        <v>23</v>
      </c>
      <c r="J40" s="711">
        <v>22</v>
      </c>
      <c r="K40" s="711">
        <v>528</v>
      </c>
      <c r="L40" s="711">
        <v>1.208237986270023</v>
      </c>
      <c r="M40" s="711">
        <v>24</v>
      </c>
      <c r="N40" s="711">
        <v>21</v>
      </c>
      <c r="O40" s="711">
        <v>504</v>
      </c>
      <c r="P40" s="701">
        <v>1.1533180778032037</v>
      </c>
      <c r="Q40" s="712">
        <v>24</v>
      </c>
    </row>
    <row r="41" spans="1:17" ht="14.4" customHeight="1" x14ac:dyDescent="0.3">
      <c r="A41" s="695" t="s">
        <v>4587</v>
      </c>
      <c r="B41" s="696" t="s">
        <v>4757</v>
      </c>
      <c r="C41" s="696" t="s">
        <v>3896</v>
      </c>
      <c r="D41" s="696" t="s">
        <v>4790</v>
      </c>
      <c r="E41" s="696" t="s">
        <v>4791</v>
      </c>
      <c r="F41" s="711">
        <v>62</v>
      </c>
      <c r="G41" s="711">
        <v>11160</v>
      </c>
      <c r="H41" s="711">
        <v>1</v>
      </c>
      <c r="I41" s="711">
        <v>180</v>
      </c>
      <c r="J41" s="711">
        <v>54</v>
      </c>
      <c r="K41" s="711">
        <v>9720</v>
      </c>
      <c r="L41" s="711">
        <v>0.87096774193548387</v>
      </c>
      <c r="M41" s="711">
        <v>180</v>
      </c>
      <c r="N41" s="711">
        <v>64</v>
      </c>
      <c r="O41" s="711">
        <v>11520</v>
      </c>
      <c r="P41" s="701">
        <v>1.032258064516129</v>
      </c>
      <c r="Q41" s="712">
        <v>180</v>
      </c>
    </row>
    <row r="42" spans="1:17" ht="14.4" customHeight="1" x14ac:dyDescent="0.3">
      <c r="A42" s="695" t="s">
        <v>4587</v>
      </c>
      <c r="B42" s="696" t="s">
        <v>4757</v>
      </c>
      <c r="C42" s="696" t="s">
        <v>3896</v>
      </c>
      <c r="D42" s="696" t="s">
        <v>4792</v>
      </c>
      <c r="E42" s="696" t="s">
        <v>4793</v>
      </c>
      <c r="F42" s="711">
        <v>25</v>
      </c>
      <c r="G42" s="711">
        <v>6325</v>
      </c>
      <c r="H42" s="711">
        <v>1</v>
      </c>
      <c r="I42" s="711">
        <v>253</v>
      </c>
      <c r="J42" s="711">
        <v>17</v>
      </c>
      <c r="K42" s="711">
        <v>4301</v>
      </c>
      <c r="L42" s="711">
        <v>0.68</v>
      </c>
      <c r="M42" s="711">
        <v>253</v>
      </c>
      <c r="N42" s="711">
        <v>98</v>
      </c>
      <c r="O42" s="711">
        <v>24794</v>
      </c>
      <c r="P42" s="701">
        <v>3.92</v>
      </c>
      <c r="Q42" s="712">
        <v>253</v>
      </c>
    </row>
    <row r="43" spans="1:17" ht="14.4" customHeight="1" x14ac:dyDescent="0.3">
      <c r="A43" s="695" t="s">
        <v>4587</v>
      </c>
      <c r="B43" s="696" t="s">
        <v>4757</v>
      </c>
      <c r="C43" s="696" t="s">
        <v>3896</v>
      </c>
      <c r="D43" s="696" t="s">
        <v>4794</v>
      </c>
      <c r="E43" s="696" t="s">
        <v>4795</v>
      </c>
      <c r="F43" s="711">
        <v>1</v>
      </c>
      <c r="G43" s="711">
        <v>189</v>
      </c>
      <c r="H43" s="711">
        <v>1</v>
      </c>
      <c r="I43" s="711">
        <v>189</v>
      </c>
      <c r="J43" s="711"/>
      <c r="K43" s="711"/>
      <c r="L43" s="711"/>
      <c r="M43" s="711"/>
      <c r="N43" s="711"/>
      <c r="O43" s="711"/>
      <c r="P43" s="701"/>
      <c r="Q43" s="712"/>
    </row>
    <row r="44" spans="1:17" ht="14.4" customHeight="1" x14ac:dyDescent="0.3">
      <c r="A44" s="695" t="s">
        <v>4587</v>
      </c>
      <c r="B44" s="696" t="s">
        <v>4757</v>
      </c>
      <c r="C44" s="696" t="s">
        <v>3896</v>
      </c>
      <c r="D44" s="696" t="s">
        <v>4796</v>
      </c>
      <c r="E44" s="696" t="s">
        <v>4797</v>
      </c>
      <c r="F44" s="711">
        <v>63</v>
      </c>
      <c r="G44" s="711">
        <v>13608</v>
      </c>
      <c r="H44" s="711">
        <v>1</v>
      </c>
      <c r="I44" s="711">
        <v>216</v>
      </c>
      <c r="J44" s="711">
        <v>65</v>
      </c>
      <c r="K44" s="711">
        <v>14040</v>
      </c>
      <c r="L44" s="711">
        <v>1.0317460317460319</v>
      </c>
      <c r="M44" s="711">
        <v>216</v>
      </c>
      <c r="N44" s="711">
        <v>68</v>
      </c>
      <c r="O44" s="711">
        <v>14688</v>
      </c>
      <c r="P44" s="701">
        <v>1.0793650793650793</v>
      </c>
      <c r="Q44" s="712">
        <v>216</v>
      </c>
    </row>
    <row r="45" spans="1:17" ht="14.4" customHeight="1" x14ac:dyDescent="0.3">
      <c r="A45" s="695" t="s">
        <v>4587</v>
      </c>
      <c r="B45" s="696" t="s">
        <v>4757</v>
      </c>
      <c r="C45" s="696" t="s">
        <v>3896</v>
      </c>
      <c r="D45" s="696" t="s">
        <v>4798</v>
      </c>
      <c r="E45" s="696" t="s">
        <v>4799</v>
      </c>
      <c r="F45" s="711"/>
      <c r="G45" s="711"/>
      <c r="H45" s="711"/>
      <c r="I45" s="711"/>
      <c r="J45" s="711">
        <v>1</v>
      </c>
      <c r="K45" s="711">
        <v>35</v>
      </c>
      <c r="L45" s="711"/>
      <c r="M45" s="711">
        <v>35</v>
      </c>
      <c r="N45" s="711"/>
      <c r="O45" s="711"/>
      <c r="P45" s="701"/>
      <c r="Q45" s="712"/>
    </row>
    <row r="46" spans="1:17" ht="14.4" customHeight="1" x14ac:dyDescent="0.3">
      <c r="A46" s="695" t="s">
        <v>4587</v>
      </c>
      <c r="B46" s="696" t="s">
        <v>4757</v>
      </c>
      <c r="C46" s="696" t="s">
        <v>3896</v>
      </c>
      <c r="D46" s="696" t="s">
        <v>4800</v>
      </c>
      <c r="E46" s="696" t="s">
        <v>4801</v>
      </c>
      <c r="F46" s="711">
        <v>2</v>
      </c>
      <c r="G46" s="711">
        <v>1178</v>
      </c>
      <c r="H46" s="711">
        <v>1</v>
      </c>
      <c r="I46" s="711">
        <v>589</v>
      </c>
      <c r="J46" s="711"/>
      <c r="K46" s="711"/>
      <c r="L46" s="711"/>
      <c r="M46" s="711"/>
      <c r="N46" s="711"/>
      <c r="O46" s="711"/>
      <c r="P46" s="701"/>
      <c r="Q46" s="712"/>
    </row>
    <row r="47" spans="1:17" ht="14.4" customHeight="1" x14ac:dyDescent="0.3">
      <c r="A47" s="695" t="s">
        <v>4587</v>
      </c>
      <c r="B47" s="696" t="s">
        <v>4757</v>
      </c>
      <c r="C47" s="696" t="s">
        <v>3896</v>
      </c>
      <c r="D47" s="696" t="s">
        <v>4802</v>
      </c>
      <c r="E47" s="696" t="s">
        <v>4803</v>
      </c>
      <c r="F47" s="711">
        <v>37</v>
      </c>
      <c r="G47" s="711">
        <v>1850</v>
      </c>
      <c r="H47" s="711">
        <v>1</v>
      </c>
      <c r="I47" s="711">
        <v>50</v>
      </c>
      <c r="J47" s="711">
        <v>39</v>
      </c>
      <c r="K47" s="711">
        <v>1950</v>
      </c>
      <c r="L47" s="711">
        <v>1.0540540540540539</v>
      </c>
      <c r="M47" s="711">
        <v>50</v>
      </c>
      <c r="N47" s="711">
        <v>40</v>
      </c>
      <c r="O47" s="711">
        <v>2000</v>
      </c>
      <c r="P47" s="701">
        <v>1.0810810810810811</v>
      </c>
      <c r="Q47" s="712">
        <v>50</v>
      </c>
    </row>
    <row r="48" spans="1:17" ht="14.4" customHeight="1" x14ac:dyDescent="0.3">
      <c r="A48" s="695" t="s">
        <v>4587</v>
      </c>
      <c r="B48" s="696" t="s">
        <v>4757</v>
      </c>
      <c r="C48" s="696" t="s">
        <v>3896</v>
      </c>
      <c r="D48" s="696" t="s">
        <v>4804</v>
      </c>
      <c r="E48" s="696" t="s">
        <v>4805</v>
      </c>
      <c r="F48" s="711">
        <v>1</v>
      </c>
      <c r="G48" s="711">
        <v>544</v>
      </c>
      <c r="H48" s="711">
        <v>1</v>
      </c>
      <c r="I48" s="711">
        <v>544</v>
      </c>
      <c r="J48" s="711"/>
      <c r="K48" s="711"/>
      <c r="L48" s="711"/>
      <c r="M48" s="711"/>
      <c r="N48" s="711"/>
      <c r="O48" s="711"/>
      <c r="P48" s="701"/>
      <c r="Q48" s="712"/>
    </row>
    <row r="49" spans="1:17" ht="14.4" customHeight="1" x14ac:dyDescent="0.3">
      <c r="A49" s="695" t="s">
        <v>4587</v>
      </c>
      <c r="B49" s="696" t="s">
        <v>4757</v>
      </c>
      <c r="C49" s="696" t="s">
        <v>3896</v>
      </c>
      <c r="D49" s="696" t="s">
        <v>4806</v>
      </c>
      <c r="E49" s="696" t="s">
        <v>4807</v>
      </c>
      <c r="F49" s="711">
        <v>2</v>
      </c>
      <c r="G49" s="711">
        <v>1500</v>
      </c>
      <c r="H49" s="711">
        <v>1</v>
      </c>
      <c r="I49" s="711">
        <v>750</v>
      </c>
      <c r="J49" s="711"/>
      <c r="K49" s="711"/>
      <c r="L49" s="711"/>
      <c r="M49" s="711"/>
      <c r="N49" s="711"/>
      <c r="O49" s="711"/>
      <c r="P49" s="701"/>
      <c r="Q49" s="712"/>
    </row>
    <row r="50" spans="1:17" ht="14.4" customHeight="1" x14ac:dyDescent="0.3">
      <c r="A50" s="695" t="s">
        <v>4587</v>
      </c>
      <c r="B50" s="696" t="s">
        <v>4757</v>
      </c>
      <c r="C50" s="696" t="s">
        <v>3896</v>
      </c>
      <c r="D50" s="696" t="s">
        <v>4808</v>
      </c>
      <c r="E50" s="696" t="s">
        <v>4809</v>
      </c>
      <c r="F50" s="711">
        <v>1</v>
      </c>
      <c r="G50" s="711">
        <v>649</v>
      </c>
      <c r="H50" s="711">
        <v>1</v>
      </c>
      <c r="I50" s="711">
        <v>649</v>
      </c>
      <c r="J50" s="711"/>
      <c r="K50" s="711"/>
      <c r="L50" s="711"/>
      <c r="M50" s="711"/>
      <c r="N50" s="711"/>
      <c r="O50" s="711"/>
      <c r="P50" s="701"/>
      <c r="Q50" s="712"/>
    </row>
    <row r="51" spans="1:17" ht="14.4" customHeight="1" x14ac:dyDescent="0.3">
      <c r="A51" s="695" t="s">
        <v>4587</v>
      </c>
      <c r="B51" s="696" t="s">
        <v>4757</v>
      </c>
      <c r="C51" s="696" t="s">
        <v>3896</v>
      </c>
      <c r="D51" s="696" t="s">
        <v>4810</v>
      </c>
      <c r="E51" s="696" t="s">
        <v>4811</v>
      </c>
      <c r="F51" s="711">
        <v>1</v>
      </c>
      <c r="G51" s="711">
        <v>563</v>
      </c>
      <c r="H51" s="711">
        <v>1</v>
      </c>
      <c r="I51" s="711">
        <v>563</v>
      </c>
      <c r="J51" s="711"/>
      <c r="K51" s="711"/>
      <c r="L51" s="711"/>
      <c r="M51" s="711"/>
      <c r="N51" s="711"/>
      <c r="O51" s="711"/>
      <c r="P51" s="701"/>
      <c r="Q51" s="712"/>
    </row>
    <row r="52" spans="1:17" ht="14.4" customHeight="1" x14ac:dyDescent="0.3">
      <c r="A52" s="695" t="s">
        <v>4812</v>
      </c>
      <c r="B52" s="696" t="s">
        <v>4813</v>
      </c>
      <c r="C52" s="696" t="s">
        <v>3896</v>
      </c>
      <c r="D52" s="696" t="s">
        <v>4814</v>
      </c>
      <c r="E52" s="696" t="s">
        <v>4815</v>
      </c>
      <c r="F52" s="711">
        <v>112</v>
      </c>
      <c r="G52" s="711">
        <v>3024</v>
      </c>
      <c r="H52" s="711">
        <v>1</v>
      </c>
      <c r="I52" s="711">
        <v>27</v>
      </c>
      <c r="J52" s="711">
        <v>135</v>
      </c>
      <c r="K52" s="711">
        <v>3645</v>
      </c>
      <c r="L52" s="711">
        <v>1.2053571428571428</v>
      </c>
      <c r="M52" s="711">
        <v>27</v>
      </c>
      <c r="N52" s="711">
        <v>147</v>
      </c>
      <c r="O52" s="711">
        <v>3969</v>
      </c>
      <c r="P52" s="701">
        <v>1.3125</v>
      </c>
      <c r="Q52" s="712">
        <v>27</v>
      </c>
    </row>
    <row r="53" spans="1:17" ht="14.4" customHeight="1" x14ac:dyDescent="0.3">
      <c r="A53" s="695" t="s">
        <v>4812</v>
      </c>
      <c r="B53" s="696" t="s">
        <v>4813</v>
      </c>
      <c r="C53" s="696" t="s">
        <v>3896</v>
      </c>
      <c r="D53" s="696" t="s">
        <v>4816</v>
      </c>
      <c r="E53" s="696" t="s">
        <v>4817</v>
      </c>
      <c r="F53" s="711">
        <v>56</v>
      </c>
      <c r="G53" s="711">
        <v>3024</v>
      </c>
      <c r="H53" s="711">
        <v>1</v>
      </c>
      <c r="I53" s="711">
        <v>54</v>
      </c>
      <c r="J53" s="711">
        <v>55</v>
      </c>
      <c r="K53" s="711">
        <v>2970</v>
      </c>
      <c r="L53" s="711">
        <v>0.9821428571428571</v>
      </c>
      <c r="M53" s="711">
        <v>54</v>
      </c>
      <c r="N53" s="711">
        <v>64</v>
      </c>
      <c r="O53" s="711">
        <v>3456</v>
      </c>
      <c r="P53" s="701">
        <v>1.1428571428571428</v>
      </c>
      <c r="Q53" s="712">
        <v>54</v>
      </c>
    </row>
    <row r="54" spans="1:17" ht="14.4" customHeight="1" x14ac:dyDescent="0.3">
      <c r="A54" s="695" t="s">
        <v>4812</v>
      </c>
      <c r="B54" s="696" t="s">
        <v>4813</v>
      </c>
      <c r="C54" s="696" t="s">
        <v>3896</v>
      </c>
      <c r="D54" s="696" t="s">
        <v>4818</v>
      </c>
      <c r="E54" s="696" t="s">
        <v>4819</v>
      </c>
      <c r="F54" s="711">
        <v>187</v>
      </c>
      <c r="G54" s="711">
        <v>4488</v>
      </c>
      <c r="H54" s="711">
        <v>1</v>
      </c>
      <c r="I54" s="711">
        <v>24</v>
      </c>
      <c r="J54" s="711">
        <v>191</v>
      </c>
      <c r="K54" s="711">
        <v>4584</v>
      </c>
      <c r="L54" s="711">
        <v>1.0213903743315509</v>
      </c>
      <c r="M54" s="711">
        <v>24</v>
      </c>
      <c r="N54" s="711">
        <v>177</v>
      </c>
      <c r="O54" s="711">
        <v>4248</v>
      </c>
      <c r="P54" s="701">
        <v>0.946524064171123</v>
      </c>
      <c r="Q54" s="712">
        <v>24</v>
      </c>
    </row>
    <row r="55" spans="1:17" ht="14.4" customHeight="1" x14ac:dyDescent="0.3">
      <c r="A55" s="695" t="s">
        <v>4812</v>
      </c>
      <c r="B55" s="696" t="s">
        <v>4813</v>
      </c>
      <c r="C55" s="696" t="s">
        <v>3896</v>
      </c>
      <c r="D55" s="696" t="s">
        <v>4820</v>
      </c>
      <c r="E55" s="696" t="s">
        <v>4821</v>
      </c>
      <c r="F55" s="711">
        <v>3335</v>
      </c>
      <c r="G55" s="711">
        <v>90045</v>
      </c>
      <c r="H55" s="711">
        <v>1</v>
      </c>
      <c r="I55" s="711">
        <v>27</v>
      </c>
      <c r="J55" s="711">
        <v>3708</v>
      </c>
      <c r="K55" s="711">
        <v>100116</v>
      </c>
      <c r="L55" s="711">
        <v>1.1118440779610195</v>
      </c>
      <c r="M55" s="711">
        <v>27</v>
      </c>
      <c r="N55" s="711">
        <v>342</v>
      </c>
      <c r="O55" s="711">
        <v>9234</v>
      </c>
      <c r="P55" s="701">
        <v>0.10254872563718141</v>
      </c>
      <c r="Q55" s="712">
        <v>27</v>
      </c>
    </row>
    <row r="56" spans="1:17" ht="14.4" customHeight="1" x14ac:dyDescent="0.3">
      <c r="A56" s="695" t="s">
        <v>4812</v>
      </c>
      <c r="B56" s="696" t="s">
        <v>4813</v>
      </c>
      <c r="C56" s="696" t="s">
        <v>3896</v>
      </c>
      <c r="D56" s="696" t="s">
        <v>4822</v>
      </c>
      <c r="E56" s="696" t="s">
        <v>4823</v>
      </c>
      <c r="F56" s="711">
        <v>4459</v>
      </c>
      <c r="G56" s="711">
        <v>249704</v>
      </c>
      <c r="H56" s="711">
        <v>1</v>
      </c>
      <c r="I56" s="711">
        <v>56</v>
      </c>
      <c r="J56" s="711">
        <v>3502</v>
      </c>
      <c r="K56" s="711">
        <v>196112</v>
      </c>
      <c r="L56" s="711">
        <v>0.78537788741870374</v>
      </c>
      <c r="M56" s="711">
        <v>56</v>
      </c>
      <c r="N56" s="711">
        <v>1718</v>
      </c>
      <c r="O56" s="711">
        <v>96208</v>
      </c>
      <c r="P56" s="701">
        <v>0.38528818120654856</v>
      </c>
      <c r="Q56" s="712">
        <v>56</v>
      </c>
    </row>
    <row r="57" spans="1:17" ht="14.4" customHeight="1" x14ac:dyDescent="0.3">
      <c r="A57" s="695" t="s">
        <v>4812</v>
      </c>
      <c r="B57" s="696" t="s">
        <v>4813</v>
      </c>
      <c r="C57" s="696" t="s">
        <v>3896</v>
      </c>
      <c r="D57" s="696" t="s">
        <v>4824</v>
      </c>
      <c r="E57" s="696" t="s">
        <v>4825</v>
      </c>
      <c r="F57" s="711">
        <v>76</v>
      </c>
      <c r="G57" s="711">
        <v>2052</v>
      </c>
      <c r="H57" s="711">
        <v>1</v>
      </c>
      <c r="I57" s="711">
        <v>27</v>
      </c>
      <c r="J57" s="711">
        <v>83</v>
      </c>
      <c r="K57" s="711">
        <v>2241</v>
      </c>
      <c r="L57" s="711">
        <v>1.0921052631578947</v>
      </c>
      <c r="M57" s="711">
        <v>27</v>
      </c>
      <c r="N57" s="711">
        <v>97</v>
      </c>
      <c r="O57" s="711">
        <v>2619</v>
      </c>
      <c r="P57" s="701">
        <v>1.2763157894736843</v>
      </c>
      <c r="Q57" s="712">
        <v>27</v>
      </c>
    </row>
    <row r="58" spans="1:17" ht="14.4" customHeight="1" x14ac:dyDescent="0.3">
      <c r="A58" s="695" t="s">
        <v>4812</v>
      </c>
      <c r="B58" s="696" t="s">
        <v>4813</v>
      </c>
      <c r="C58" s="696" t="s">
        <v>3896</v>
      </c>
      <c r="D58" s="696" t="s">
        <v>4826</v>
      </c>
      <c r="E58" s="696" t="s">
        <v>4827</v>
      </c>
      <c r="F58" s="711">
        <v>3278</v>
      </c>
      <c r="G58" s="711">
        <v>72116</v>
      </c>
      <c r="H58" s="711">
        <v>1</v>
      </c>
      <c r="I58" s="711">
        <v>22</v>
      </c>
      <c r="J58" s="711">
        <v>3572</v>
      </c>
      <c r="K58" s="711">
        <v>78584</v>
      </c>
      <c r="L58" s="711">
        <v>1.0896888346552775</v>
      </c>
      <c r="M58" s="711">
        <v>22</v>
      </c>
      <c r="N58" s="711">
        <v>3289</v>
      </c>
      <c r="O58" s="711">
        <v>72358</v>
      </c>
      <c r="P58" s="701">
        <v>1.0033557046979866</v>
      </c>
      <c r="Q58" s="712">
        <v>22</v>
      </c>
    </row>
    <row r="59" spans="1:17" ht="14.4" customHeight="1" x14ac:dyDescent="0.3">
      <c r="A59" s="695" t="s">
        <v>4812</v>
      </c>
      <c r="B59" s="696" t="s">
        <v>4813</v>
      </c>
      <c r="C59" s="696" t="s">
        <v>3896</v>
      </c>
      <c r="D59" s="696" t="s">
        <v>4828</v>
      </c>
      <c r="E59" s="696" t="s">
        <v>4829</v>
      </c>
      <c r="F59" s="711">
        <v>9</v>
      </c>
      <c r="G59" s="711">
        <v>612</v>
      </c>
      <c r="H59" s="711">
        <v>1</v>
      </c>
      <c r="I59" s="711">
        <v>68</v>
      </c>
      <c r="J59" s="711">
        <v>13</v>
      </c>
      <c r="K59" s="711">
        <v>884</v>
      </c>
      <c r="L59" s="711">
        <v>1.4444444444444444</v>
      </c>
      <c r="M59" s="711">
        <v>68</v>
      </c>
      <c r="N59" s="711">
        <v>21</v>
      </c>
      <c r="O59" s="711">
        <v>1428</v>
      </c>
      <c r="P59" s="701">
        <v>2.3333333333333335</v>
      </c>
      <c r="Q59" s="712">
        <v>68</v>
      </c>
    </row>
    <row r="60" spans="1:17" ht="14.4" customHeight="1" x14ac:dyDescent="0.3">
      <c r="A60" s="695" t="s">
        <v>4812</v>
      </c>
      <c r="B60" s="696" t="s">
        <v>4813</v>
      </c>
      <c r="C60" s="696" t="s">
        <v>3896</v>
      </c>
      <c r="D60" s="696" t="s">
        <v>4830</v>
      </c>
      <c r="E60" s="696" t="s">
        <v>4831</v>
      </c>
      <c r="F60" s="711">
        <v>7</v>
      </c>
      <c r="G60" s="711">
        <v>434</v>
      </c>
      <c r="H60" s="711">
        <v>1</v>
      </c>
      <c r="I60" s="711">
        <v>62</v>
      </c>
      <c r="J60" s="711">
        <v>4</v>
      </c>
      <c r="K60" s="711">
        <v>248</v>
      </c>
      <c r="L60" s="711">
        <v>0.5714285714285714</v>
      </c>
      <c r="M60" s="711">
        <v>62</v>
      </c>
      <c r="N60" s="711">
        <v>5</v>
      </c>
      <c r="O60" s="711">
        <v>310</v>
      </c>
      <c r="P60" s="701">
        <v>0.7142857142857143</v>
      </c>
      <c r="Q60" s="712">
        <v>62</v>
      </c>
    </row>
    <row r="61" spans="1:17" ht="14.4" customHeight="1" x14ac:dyDescent="0.3">
      <c r="A61" s="695" t="s">
        <v>4812</v>
      </c>
      <c r="B61" s="696" t="s">
        <v>4813</v>
      </c>
      <c r="C61" s="696" t="s">
        <v>3896</v>
      </c>
      <c r="D61" s="696" t="s">
        <v>4832</v>
      </c>
      <c r="E61" s="696" t="s">
        <v>4833</v>
      </c>
      <c r="F61" s="711">
        <v>3294</v>
      </c>
      <c r="G61" s="711">
        <v>200934</v>
      </c>
      <c r="H61" s="711">
        <v>1</v>
      </c>
      <c r="I61" s="711">
        <v>61</v>
      </c>
      <c r="J61" s="711">
        <v>3515</v>
      </c>
      <c r="K61" s="711">
        <v>214415</v>
      </c>
      <c r="L61" s="711">
        <v>1.0670916818457803</v>
      </c>
      <c r="M61" s="711">
        <v>61</v>
      </c>
      <c r="N61" s="711">
        <v>3305</v>
      </c>
      <c r="O61" s="711">
        <v>202670</v>
      </c>
      <c r="P61" s="701">
        <v>1.0086396528213244</v>
      </c>
      <c r="Q61" s="712">
        <v>61.322239031770046</v>
      </c>
    </row>
    <row r="62" spans="1:17" ht="14.4" customHeight="1" x14ac:dyDescent="0.3">
      <c r="A62" s="695" t="s">
        <v>4812</v>
      </c>
      <c r="B62" s="696" t="s">
        <v>4813</v>
      </c>
      <c r="C62" s="696" t="s">
        <v>3896</v>
      </c>
      <c r="D62" s="696" t="s">
        <v>4834</v>
      </c>
      <c r="E62" s="696" t="s">
        <v>4835</v>
      </c>
      <c r="F62" s="711"/>
      <c r="G62" s="711"/>
      <c r="H62" s="711"/>
      <c r="I62" s="711"/>
      <c r="J62" s="711"/>
      <c r="K62" s="711"/>
      <c r="L62" s="711"/>
      <c r="M62" s="711"/>
      <c r="N62" s="711">
        <v>30</v>
      </c>
      <c r="O62" s="711">
        <v>2430</v>
      </c>
      <c r="P62" s="701"/>
      <c r="Q62" s="712">
        <v>81</v>
      </c>
    </row>
    <row r="63" spans="1:17" ht="14.4" customHeight="1" x14ac:dyDescent="0.3">
      <c r="A63" s="695" t="s">
        <v>4812</v>
      </c>
      <c r="B63" s="696" t="s">
        <v>4813</v>
      </c>
      <c r="C63" s="696" t="s">
        <v>3896</v>
      </c>
      <c r="D63" s="696" t="s">
        <v>4836</v>
      </c>
      <c r="E63" s="696" t="s">
        <v>4837</v>
      </c>
      <c r="F63" s="711">
        <v>95</v>
      </c>
      <c r="G63" s="711">
        <v>93765</v>
      </c>
      <c r="H63" s="711">
        <v>1</v>
      </c>
      <c r="I63" s="711">
        <v>987</v>
      </c>
      <c r="J63" s="711">
        <v>146</v>
      </c>
      <c r="K63" s="711">
        <v>144102</v>
      </c>
      <c r="L63" s="711">
        <v>1.5368421052631578</v>
      </c>
      <c r="M63" s="711">
        <v>987</v>
      </c>
      <c r="N63" s="711">
        <v>119</v>
      </c>
      <c r="O63" s="711">
        <v>117453</v>
      </c>
      <c r="P63" s="701">
        <v>1.2526315789473683</v>
      </c>
      <c r="Q63" s="712">
        <v>987</v>
      </c>
    </row>
    <row r="64" spans="1:17" ht="14.4" customHeight="1" x14ac:dyDescent="0.3">
      <c r="A64" s="695" t="s">
        <v>4812</v>
      </c>
      <c r="B64" s="696" t="s">
        <v>4813</v>
      </c>
      <c r="C64" s="696" t="s">
        <v>3896</v>
      </c>
      <c r="D64" s="696" t="s">
        <v>4838</v>
      </c>
      <c r="E64" s="696" t="s">
        <v>4839</v>
      </c>
      <c r="F64" s="711">
        <v>2</v>
      </c>
      <c r="G64" s="711">
        <v>382</v>
      </c>
      <c r="H64" s="711">
        <v>1</v>
      </c>
      <c r="I64" s="711">
        <v>191</v>
      </c>
      <c r="J64" s="711"/>
      <c r="K64" s="711"/>
      <c r="L64" s="711"/>
      <c r="M64" s="711"/>
      <c r="N64" s="711"/>
      <c r="O64" s="711"/>
      <c r="P64" s="701"/>
      <c r="Q64" s="712"/>
    </row>
    <row r="65" spans="1:17" ht="14.4" customHeight="1" x14ac:dyDescent="0.3">
      <c r="A65" s="695" t="s">
        <v>4812</v>
      </c>
      <c r="B65" s="696" t="s">
        <v>4813</v>
      </c>
      <c r="C65" s="696" t="s">
        <v>3896</v>
      </c>
      <c r="D65" s="696" t="s">
        <v>4840</v>
      </c>
      <c r="E65" s="696" t="s">
        <v>4841</v>
      </c>
      <c r="F65" s="711">
        <v>9</v>
      </c>
      <c r="G65" s="711">
        <v>738</v>
      </c>
      <c r="H65" s="711">
        <v>1</v>
      </c>
      <c r="I65" s="711">
        <v>82</v>
      </c>
      <c r="J65" s="711">
        <v>9</v>
      </c>
      <c r="K65" s="711">
        <v>738</v>
      </c>
      <c r="L65" s="711">
        <v>1</v>
      </c>
      <c r="M65" s="711">
        <v>82</v>
      </c>
      <c r="N65" s="711">
        <v>21</v>
      </c>
      <c r="O65" s="711">
        <v>1722</v>
      </c>
      <c r="P65" s="701">
        <v>2.3333333333333335</v>
      </c>
      <c r="Q65" s="712">
        <v>82</v>
      </c>
    </row>
    <row r="66" spans="1:17" ht="14.4" customHeight="1" x14ac:dyDescent="0.3">
      <c r="A66" s="695" t="s">
        <v>4812</v>
      </c>
      <c r="B66" s="696" t="s">
        <v>4813</v>
      </c>
      <c r="C66" s="696" t="s">
        <v>3896</v>
      </c>
      <c r="D66" s="696" t="s">
        <v>4842</v>
      </c>
      <c r="E66" s="696" t="s">
        <v>4843</v>
      </c>
      <c r="F66" s="711">
        <v>3</v>
      </c>
      <c r="G66" s="711">
        <v>189</v>
      </c>
      <c r="H66" s="711">
        <v>1</v>
      </c>
      <c r="I66" s="711">
        <v>63</v>
      </c>
      <c r="J66" s="711"/>
      <c r="K66" s="711"/>
      <c r="L66" s="711"/>
      <c r="M66" s="711"/>
      <c r="N66" s="711">
        <v>1</v>
      </c>
      <c r="O66" s="711">
        <v>63</v>
      </c>
      <c r="P66" s="701">
        <v>0.33333333333333331</v>
      </c>
      <c r="Q66" s="712">
        <v>63</v>
      </c>
    </row>
    <row r="67" spans="1:17" ht="14.4" customHeight="1" x14ac:dyDescent="0.3">
      <c r="A67" s="695" t="s">
        <v>4812</v>
      </c>
      <c r="B67" s="696" t="s">
        <v>4813</v>
      </c>
      <c r="C67" s="696" t="s">
        <v>3896</v>
      </c>
      <c r="D67" s="696" t="s">
        <v>4844</v>
      </c>
      <c r="E67" s="696" t="s">
        <v>4845</v>
      </c>
      <c r="F67" s="711">
        <v>76</v>
      </c>
      <c r="G67" s="711">
        <v>1292</v>
      </c>
      <c r="H67" s="711">
        <v>1</v>
      </c>
      <c r="I67" s="711">
        <v>17</v>
      </c>
      <c r="J67" s="711">
        <v>111</v>
      </c>
      <c r="K67" s="711">
        <v>1887</v>
      </c>
      <c r="L67" s="711">
        <v>1.4605263157894737</v>
      </c>
      <c r="M67" s="711">
        <v>17</v>
      </c>
      <c r="N67" s="711">
        <v>179</v>
      </c>
      <c r="O67" s="711">
        <v>3043</v>
      </c>
      <c r="P67" s="701">
        <v>2.3552631578947367</v>
      </c>
      <c r="Q67" s="712">
        <v>17</v>
      </c>
    </row>
    <row r="68" spans="1:17" ht="14.4" customHeight="1" x14ac:dyDescent="0.3">
      <c r="A68" s="695" t="s">
        <v>4812</v>
      </c>
      <c r="B68" s="696" t="s">
        <v>4813</v>
      </c>
      <c r="C68" s="696" t="s">
        <v>3896</v>
      </c>
      <c r="D68" s="696" t="s">
        <v>4846</v>
      </c>
      <c r="E68" s="696" t="s">
        <v>4847</v>
      </c>
      <c r="F68" s="711">
        <v>2</v>
      </c>
      <c r="G68" s="711">
        <v>124</v>
      </c>
      <c r="H68" s="711">
        <v>1</v>
      </c>
      <c r="I68" s="711">
        <v>62</v>
      </c>
      <c r="J68" s="711"/>
      <c r="K68" s="711"/>
      <c r="L68" s="711"/>
      <c r="M68" s="711"/>
      <c r="N68" s="711"/>
      <c r="O68" s="711"/>
      <c r="P68" s="701"/>
      <c r="Q68" s="712"/>
    </row>
    <row r="69" spans="1:17" ht="14.4" customHeight="1" x14ac:dyDescent="0.3">
      <c r="A69" s="695" t="s">
        <v>4812</v>
      </c>
      <c r="B69" s="696" t="s">
        <v>4813</v>
      </c>
      <c r="C69" s="696" t="s">
        <v>3896</v>
      </c>
      <c r="D69" s="696" t="s">
        <v>4848</v>
      </c>
      <c r="E69" s="696" t="s">
        <v>4849</v>
      </c>
      <c r="F69" s="711">
        <v>45</v>
      </c>
      <c r="G69" s="711">
        <v>2115</v>
      </c>
      <c r="H69" s="711">
        <v>1</v>
      </c>
      <c r="I69" s="711">
        <v>47</v>
      </c>
      <c r="J69" s="711">
        <v>28</v>
      </c>
      <c r="K69" s="711">
        <v>1316</v>
      </c>
      <c r="L69" s="711">
        <v>0.62222222222222223</v>
      </c>
      <c r="M69" s="711">
        <v>47</v>
      </c>
      <c r="N69" s="711">
        <v>42</v>
      </c>
      <c r="O69" s="711">
        <v>1974</v>
      </c>
      <c r="P69" s="701">
        <v>0.93333333333333335</v>
      </c>
      <c r="Q69" s="712">
        <v>47</v>
      </c>
    </row>
    <row r="70" spans="1:17" ht="14.4" customHeight="1" x14ac:dyDescent="0.3">
      <c r="A70" s="695" t="s">
        <v>4812</v>
      </c>
      <c r="B70" s="696" t="s">
        <v>4813</v>
      </c>
      <c r="C70" s="696" t="s">
        <v>3896</v>
      </c>
      <c r="D70" s="696" t="s">
        <v>4850</v>
      </c>
      <c r="E70" s="696" t="s">
        <v>4851</v>
      </c>
      <c r="F70" s="711"/>
      <c r="G70" s="711"/>
      <c r="H70" s="711"/>
      <c r="I70" s="711"/>
      <c r="J70" s="711"/>
      <c r="K70" s="711"/>
      <c r="L70" s="711"/>
      <c r="M70" s="711"/>
      <c r="N70" s="711">
        <v>1</v>
      </c>
      <c r="O70" s="711">
        <v>53</v>
      </c>
      <c r="P70" s="701"/>
      <c r="Q70" s="712">
        <v>53</v>
      </c>
    </row>
    <row r="71" spans="1:17" ht="14.4" customHeight="1" x14ac:dyDescent="0.3">
      <c r="A71" s="695" t="s">
        <v>4812</v>
      </c>
      <c r="B71" s="696" t="s">
        <v>4813</v>
      </c>
      <c r="C71" s="696" t="s">
        <v>3896</v>
      </c>
      <c r="D71" s="696" t="s">
        <v>4852</v>
      </c>
      <c r="E71" s="696" t="s">
        <v>4853</v>
      </c>
      <c r="F71" s="711">
        <v>3</v>
      </c>
      <c r="G71" s="711">
        <v>180</v>
      </c>
      <c r="H71" s="711">
        <v>1</v>
      </c>
      <c r="I71" s="711">
        <v>60</v>
      </c>
      <c r="J71" s="711"/>
      <c r="K71" s="711"/>
      <c r="L71" s="711"/>
      <c r="M71" s="711"/>
      <c r="N71" s="711">
        <v>3</v>
      </c>
      <c r="O71" s="711">
        <v>180</v>
      </c>
      <c r="P71" s="701">
        <v>1</v>
      </c>
      <c r="Q71" s="712">
        <v>60</v>
      </c>
    </row>
    <row r="72" spans="1:17" ht="14.4" customHeight="1" x14ac:dyDescent="0.3">
      <c r="A72" s="695" t="s">
        <v>4812</v>
      </c>
      <c r="B72" s="696" t="s">
        <v>4813</v>
      </c>
      <c r="C72" s="696" t="s">
        <v>3896</v>
      </c>
      <c r="D72" s="696" t="s">
        <v>4854</v>
      </c>
      <c r="E72" s="696" t="s">
        <v>4855</v>
      </c>
      <c r="F72" s="711">
        <v>6</v>
      </c>
      <c r="G72" s="711">
        <v>2766</v>
      </c>
      <c r="H72" s="711">
        <v>1</v>
      </c>
      <c r="I72" s="711">
        <v>461</v>
      </c>
      <c r="J72" s="711">
        <v>6</v>
      </c>
      <c r="K72" s="711">
        <v>2766</v>
      </c>
      <c r="L72" s="711">
        <v>1</v>
      </c>
      <c r="M72" s="711">
        <v>461</v>
      </c>
      <c r="N72" s="711">
        <v>1</v>
      </c>
      <c r="O72" s="711">
        <v>461</v>
      </c>
      <c r="P72" s="701">
        <v>0.16666666666666666</v>
      </c>
      <c r="Q72" s="712">
        <v>461</v>
      </c>
    </row>
    <row r="73" spans="1:17" ht="14.4" customHeight="1" x14ac:dyDescent="0.3">
      <c r="A73" s="695" t="s">
        <v>4812</v>
      </c>
      <c r="B73" s="696" t="s">
        <v>4813</v>
      </c>
      <c r="C73" s="696" t="s">
        <v>3896</v>
      </c>
      <c r="D73" s="696" t="s">
        <v>4856</v>
      </c>
      <c r="E73" s="696" t="s">
        <v>4857</v>
      </c>
      <c r="F73" s="711">
        <v>18</v>
      </c>
      <c r="G73" s="711">
        <v>15300</v>
      </c>
      <c r="H73" s="711">
        <v>1</v>
      </c>
      <c r="I73" s="711">
        <v>850</v>
      </c>
      <c r="J73" s="711">
        <v>33</v>
      </c>
      <c r="K73" s="711">
        <v>28083</v>
      </c>
      <c r="L73" s="711">
        <v>1.8354901960784313</v>
      </c>
      <c r="M73" s="711">
        <v>851</v>
      </c>
      <c r="N73" s="711">
        <v>18</v>
      </c>
      <c r="O73" s="711">
        <v>15321</v>
      </c>
      <c r="P73" s="701">
        <v>1.0013725490196079</v>
      </c>
      <c r="Q73" s="712">
        <v>851.16666666666663</v>
      </c>
    </row>
    <row r="74" spans="1:17" ht="14.4" customHeight="1" x14ac:dyDescent="0.3">
      <c r="A74" s="695" t="s">
        <v>4812</v>
      </c>
      <c r="B74" s="696" t="s">
        <v>4813</v>
      </c>
      <c r="C74" s="696" t="s">
        <v>3896</v>
      </c>
      <c r="D74" s="696" t="s">
        <v>4858</v>
      </c>
      <c r="E74" s="696" t="s">
        <v>4736</v>
      </c>
      <c r="F74" s="711">
        <v>2</v>
      </c>
      <c r="G74" s="711">
        <v>252</v>
      </c>
      <c r="H74" s="711">
        <v>1</v>
      </c>
      <c r="I74" s="711">
        <v>126</v>
      </c>
      <c r="J74" s="711"/>
      <c r="K74" s="711"/>
      <c r="L74" s="711"/>
      <c r="M74" s="711"/>
      <c r="N74" s="711"/>
      <c r="O74" s="711"/>
      <c r="P74" s="701"/>
      <c r="Q74" s="712"/>
    </row>
    <row r="75" spans="1:17" ht="14.4" customHeight="1" x14ac:dyDescent="0.3">
      <c r="A75" s="695" t="s">
        <v>4812</v>
      </c>
      <c r="B75" s="696" t="s">
        <v>4813</v>
      </c>
      <c r="C75" s="696" t="s">
        <v>3896</v>
      </c>
      <c r="D75" s="696" t="s">
        <v>4859</v>
      </c>
      <c r="E75" s="696" t="s">
        <v>4860</v>
      </c>
      <c r="F75" s="711">
        <v>2</v>
      </c>
      <c r="G75" s="711">
        <v>72</v>
      </c>
      <c r="H75" s="711">
        <v>1</v>
      </c>
      <c r="I75" s="711">
        <v>36</v>
      </c>
      <c r="J75" s="711"/>
      <c r="K75" s="711"/>
      <c r="L75" s="711"/>
      <c r="M75" s="711"/>
      <c r="N75" s="711"/>
      <c r="O75" s="711"/>
      <c r="P75" s="701"/>
      <c r="Q75" s="712"/>
    </row>
    <row r="76" spans="1:17" ht="14.4" customHeight="1" x14ac:dyDescent="0.3">
      <c r="A76" s="695" t="s">
        <v>4812</v>
      </c>
      <c r="B76" s="696" t="s">
        <v>4813</v>
      </c>
      <c r="C76" s="696" t="s">
        <v>3896</v>
      </c>
      <c r="D76" s="696" t="s">
        <v>4861</v>
      </c>
      <c r="E76" s="696" t="s">
        <v>4862</v>
      </c>
      <c r="F76" s="711">
        <v>2</v>
      </c>
      <c r="G76" s="711">
        <v>698</v>
      </c>
      <c r="H76" s="711">
        <v>1</v>
      </c>
      <c r="I76" s="711">
        <v>349</v>
      </c>
      <c r="J76" s="711"/>
      <c r="K76" s="711"/>
      <c r="L76" s="711"/>
      <c r="M76" s="711"/>
      <c r="N76" s="711"/>
      <c r="O76" s="711"/>
      <c r="P76" s="701"/>
      <c r="Q76" s="712"/>
    </row>
    <row r="77" spans="1:17" ht="14.4" customHeight="1" x14ac:dyDescent="0.3">
      <c r="A77" s="695" t="s">
        <v>4812</v>
      </c>
      <c r="B77" s="696" t="s">
        <v>4813</v>
      </c>
      <c r="C77" s="696" t="s">
        <v>3896</v>
      </c>
      <c r="D77" s="696" t="s">
        <v>4863</v>
      </c>
      <c r="E77" s="696" t="s">
        <v>4864</v>
      </c>
      <c r="F77" s="711">
        <v>2</v>
      </c>
      <c r="G77" s="711">
        <v>698</v>
      </c>
      <c r="H77" s="711">
        <v>1</v>
      </c>
      <c r="I77" s="711">
        <v>349</v>
      </c>
      <c r="J77" s="711"/>
      <c r="K77" s="711"/>
      <c r="L77" s="711"/>
      <c r="M77" s="711"/>
      <c r="N77" s="711"/>
      <c r="O77" s="711"/>
      <c r="P77" s="701"/>
      <c r="Q77" s="712"/>
    </row>
    <row r="78" spans="1:17" ht="14.4" customHeight="1" x14ac:dyDescent="0.3">
      <c r="A78" s="695" t="s">
        <v>4812</v>
      </c>
      <c r="B78" s="696" t="s">
        <v>4813</v>
      </c>
      <c r="C78" s="696" t="s">
        <v>3896</v>
      </c>
      <c r="D78" s="696" t="s">
        <v>4865</v>
      </c>
      <c r="E78" s="696" t="s">
        <v>4866</v>
      </c>
      <c r="F78" s="711">
        <v>110</v>
      </c>
      <c r="G78" s="711">
        <v>86020</v>
      </c>
      <c r="H78" s="711">
        <v>1</v>
      </c>
      <c r="I78" s="711">
        <v>782</v>
      </c>
      <c r="J78" s="711">
        <v>78</v>
      </c>
      <c r="K78" s="711">
        <v>61074</v>
      </c>
      <c r="L78" s="711">
        <v>0.70999767495931176</v>
      </c>
      <c r="M78" s="711">
        <v>783</v>
      </c>
      <c r="N78" s="711">
        <v>77</v>
      </c>
      <c r="O78" s="711">
        <v>60345</v>
      </c>
      <c r="P78" s="701">
        <v>0.70152290165077891</v>
      </c>
      <c r="Q78" s="712">
        <v>783.7012987012987</v>
      </c>
    </row>
    <row r="79" spans="1:17" ht="14.4" customHeight="1" x14ac:dyDescent="0.3">
      <c r="A79" s="695" t="s">
        <v>4812</v>
      </c>
      <c r="B79" s="696" t="s">
        <v>4813</v>
      </c>
      <c r="C79" s="696" t="s">
        <v>3896</v>
      </c>
      <c r="D79" s="696" t="s">
        <v>4867</v>
      </c>
      <c r="E79" s="696" t="s">
        <v>4868</v>
      </c>
      <c r="F79" s="711">
        <v>1</v>
      </c>
      <c r="G79" s="711">
        <v>186</v>
      </c>
      <c r="H79" s="711">
        <v>1</v>
      </c>
      <c r="I79" s="711">
        <v>186</v>
      </c>
      <c r="J79" s="711"/>
      <c r="K79" s="711"/>
      <c r="L79" s="711"/>
      <c r="M79" s="711"/>
      <c r="N79" s="711"/>
      <c r="O79" s="711"/>
      <c r="P79" s="701"/>
      <c r="Q79" s="712"/>
    </row>
    <row r="80" spans="1:17" ht="14.4" customHeight="1" x14ac:dyDescent="0.3">
      <c r="A80" s="695" t="s">
        <v>4812</v>
      </c>
      <c r="B80" s="696" t="s">
        <v>4813</v>
      </c>
      <c r="C80" s="696" t="s">
        <v>3896</v>
      </c>
      <c r="D80" s="696" t="s">
        <v>4869</v>
      </c>
      <c r="E80" s="696" t="s">
        <v>4870</v>
      </c>
      <c r="F80" s="711">
        <v>6</v>
      </c>
      <c r="G80" s="711">
        <v>2754</v>
      </c>
      <c r="H80" s="711">
        <v>1</v>
      </c>
      <c r="I80" s="711">
        <v>459</v>
      </c>
      <c r="J80" s="711">
        <v>1</v>
      </c>
      <c r="K80" s="711">
        <v>460</v>
      </c>
      <c r="L80" s="711">
        <v>0.16702977487291212</v>
      </c>
      <c r="M80" s="711">
        <v>460</v>
      </c>
      <c r="N80" s="711">
        <v>1</v>
      </c>
      <c r="O80" s="711">
        <v>460</v>
      </c>
      <c r="P80" s="701">
        <v>0.16702977487291212</v>
      </c>
      <c r="Q80" s="712">
        <v>460</v>
      </c>
    </row>
    <row r="81" spans="1:17" ht="14.4" customHeight="1" x14ac:dyDescent="0.3">
      <c r="A81" s="695" t="s">
        <v>4812</v>
      </c>
      <c r="B81" s="696" t="s">
        <v>4813</v>
      </c>
      <c r="C81" s="696" t="s">
        <v>3896</v>
      </c>
      <c r="D81" s="696" t="s">
        <v>4871</v>
      </c>
      <c r="E81" s="696" t="s">
        <v>4872</v>
      </c>
      <c r="F81" s="711">
        <v>4</v>
      </c>
      <c r="G81" s="711">
        <v>520</v>
      </c>
      <c r="H81" s="711">
        <v>1</v>
      </c>
      <c r="I81" s="711">
        <v>130</v>
      </c>
      <c r="J81" s="711">
        <v>2</v>
      </c>
      <c r="K81" s="711">
        <v>262</v>
      </c>
      <c r="L81" s="711">
        <v>0.50384615384615383</v>
      </c>
      <c r="M81" s="711">
        <v>131</v>
      </c>
      <c r="N81" s="711"/>
      <c r="O81" s="711"/>
      <c r="P81" s="701"/>
      <c r="Q81" s="712"/>
    </row>
    <row r="82" spans="1:17" ht="14.4" customHeight="1" x14ac:dyDescent="0.3">
      <c r="A82" s="695" t="s">
        <v>4812</v>
      </c>
      <c r="B82" s="696" t="s">
        <v>4813</v>
      </c>
      <c r="C82" s="696" t="s">
        <v>3896</v>
      </c>
      <c r="D82" s="696" t="s">
        <v>4778</v>
      </c>
      <c r="E82" s="696" t="s">
        <v>4779</v>
      </c>
      <c r="F82" s="711">
        <v>2</v>
      </c>
      <c r="G82" s="711">
        <v>44</v>
      </c>
      <c r="H82" s="711">
        <v>1</v>
      </c>
      <c r="I82" s="711">
        <v>22</v>
      </c>
      <c r="J82" s="711"/>
      <c r="K82" s="711"/>
      <c r="L82" s="711"/>
      <c r="M82" s="711"/>
      <c r="N82" s="711"/>
      <c r="O82" s="711"/>
      <c r="P82" s="701"/>
      <c r="Q82" s="712"/>
    </row>
    <row r="83" spans="1:17" ht="14.4" customHeight="1" x14ac:dyDescent="0.3">
      <c r="A83" s="695" t="s">
        <v>4812</v>
      </c>
      <c r="B83" s="696" t="s">
        <v>4813</v>
      </c>
      <c r="C83" s="696" t="s">
        <v>3896</v>
      </c>
      <c r="D83" s="696" t="s">
        <v>4873</v>
      </c>
      <c r="E83" s="696" t="s">
        <v>4874</v>
      </c>
      <c r="F83" s="711">
        <v>4</v>
      </c>
      <c r="G83" s="711">
        <v>352</v>
      </c>
      <c r="H83" s="711">
        <v>1</v>
      </c>
      <c r="I83" s="711">
        <v>88</v>
      </c>
      <c r="J83" s="711">
        <v>6</v>
      </c>
      <c r="K83" s="711">
        <v>528</v>
      </c>
      <c r="L83" s="711">
        <v>1.5</v>
      </c>
      <c r="M83" s="711">
        <v>88</v>
      </c>
      <c r="N83" s="711">
        <v>8</v>
      </c>
      <c r="O83" s="711">
        <v>707</v>
      </c>
      <c r="P83" s="701">
        <v>2.0085227272727271</v>
      </c>
      <c r="Q83" s="712">
        <v>88.375</v>
      </c>
    </row>
    <row r="84" spans="1:17" ht="14.4" customHeight="1" x14ac:dyDescent="0.3">
      <c r="A84" s="695" t="s">
        <v>4812</v>
      </c>
      <c r="B84" s="696" t="s">
        <v>4813</v>
      </c>
      <c r="C84" s="696" t="s">
        <v>3896</v>
      </c>
      <c r="D84" s="696" t="s">
        <v>4875</v>
      </c>
      <c r="E84" s="696" t="s">
        <v>4876</v>
      </c>
      <c r="F84" s="711">
        <v>3342</v>
      </c>
      <c r="G84" s="711">
        <v>96918</v>
      </c>
      <c r="H84" s="711">
        <v>1</v>
      </c>
      <c r="I84" s="711">
        <v>29</v>
      </c>
      <c r="J84" s="711">
        <v>3587</v>
      </c>
      <c r="K84" s="711">
        <v>104023</v>
      </c>
      <c r="L84" s="711">
        <v>1.0733093955715141</v>
      </c>
      <c r="M84" s="711">
        <v>29</v>
      </c>
      <c r="N84" s="711">
        <v>3457</v>
      </c>
      <c r="O84" s="711">
        <v>101331</v>
      </c>
      <c r="P84" s="701">
        <v>1.0455333374605336</v>
      </c>
      <c r="Q84" s="712">
        <v>29.311831067399478</v>
      </c>
    </row>
    <row r="85" spans="1:17" ht="14.4" customHeight="1" x14ac:dyDescent="0.3">
      <c r="A85" s="695" t="s">
        <v>4812</v>
      </c>
      <c r="B85" s="696" t="s">
        <v>4813</v>
      </c>
      <c r="C85" s="696" t="s">
        <v>3896</v>
      </c>
      <c r="D85" s="696" t="s">
        <v>4877</v>
      </c>
      <c r="E85" s="696" t="s">
        <v>4878</v>
      </c>
      <c r="F85" s="711">
        <v>3</v>
      </c>
      <c r="G85" s="711">
        <v>150</v>
      </c>
      <c r="H85" s="711">
        <v>1</v>
      </c>
      <c r="I85" s="711">
        <v>50</v>
      </c>
      <c r="J85" s="711"/>
      <c r="K85" s="711"/>
      <c r="L85" s="711"/>
      <c r="M85" s="711"/>
      <c r="N85" s="711">
        <v>3</v>
      </c>
      <c r="O85" s="711">
        <v>150</v>
      </c>
      <c r="P85" s="701">
        <v>1</v>
      </c>
      <c r="Q85" s="712">
        <v>50</v>
      </c>
    </row>
    <row r="86" spans="1:17" ht="14.4" customHeight="1" x14ac:dyDescent="0.3">
      <c r="A86" s="695" t="s">
        <v>4812</v>
      </c>
      <c r="B86" s="696" t="s">
        <v>4813</v>
      </c>
      <c r="C86" s="696" t="s">
        <v>3896</v>
      </c>
      <c r="D86" s="696" t="s">
        <v>4879</v>
      </c>
      <c r="E86" s="696" t="s">
        <v>4880</v>
      </c>
      <c r="F86" s="711">
        <v>152</v>
      </c>
      <c r="G86" s="711">
        <v>1824</v>
      </c>
      <c r="H86" s="711">
        <v>1</v>
      </c>
      <c r="I86" s="711">
        <v>12</v>
      </c>
      <c r="J86" s="711">
        <v>261</v>
      </c>
      <c r="K86" s="711">
        <v>3132</v>
      </c>
      <c r="L86" s="711">
        <v>1.7171052631578947</v>
      </c>
      <c r="M86" s="711">
        <v>12</v>
      </c>
      <c r="N86" s="711">
        <v>782</v>
      </c>
      <c r="O86" s="711">
        <v>9384</v>
      </c>
      <c r="P86" s="701">
        <v>5.1447368421052628</v>
      </c>
      <c r="Q86" s="712">
        <v>12</v>
      </c>
    </row>
    <row r="87" spans="1:17" ht="14.4" customHeight="1" x14ac:dyDescent="0.3">
      <c r="A87" s="695" t="s">
        <v>4812</v>
      </c>
      <c r="B87" s="696" t="s">
        <v>4813</v>
      </c>
      <c r="C87" s="696" t="s">
        <v>3896</v>
      </c>
      <c r="D87" s="696" t="s">
        <v>4881</v>
      </c>
      <c r="E87" s="696" t="s">
        <v>4882</v>
      </c>
      <c r="F87" s="711">
        <v>6</v>
      </c>
      <c r="G87" s="711">
        <v>1080</v>
      </c>
      <c r="H87" s="711">
        <v>1</v>
      </c>
      <c r="I87" s="711">
        <v>180</v>
      </c>
      <c r="J87" s="711">
        <v>7</v>
      </c>
      <c r="K87" s="711">
        <v>1267</v>
      </c>
      <c r="L87" s="711">
        <v>1.1731481481481481</v>
      </c>
      <c r="M87" s="711">
        <v>181</v>
      </c>
      <c r="N87" s="711">
        <v>3</v>
      </c>
      <c r="O87" s="711">
        <v>544</v>
      </c>
      <c r="P87" s="701">
        <v>0.50370370370370365</v>
      </c>
      <c r="Q87" s="712">
        <v>181.33333333333334</v>
      </c>
    </row>
    <row r="88" spans="1:17" ht="14.4" customHeight="1" x14ac:dyDescent="0.3">
      <c r="A88" s="695" t="s">
        <v>4812</v>
      </c>
      <c r="B88" s="696" t="s">
        <v>4813</v>
      </c>
      <c r="C88" s="696" t="s">
        <v>3896</v>
      </c>
      <c r="D88" s="696" t="s">
        <v>4883</v>
      </c>
      <c r="E88" s="696" t="s">
        <v>4884</v>
      </c>
      <c r="F88" s="711">
        <v>3295</v>
      </c>
      <c r="G88" s="711">
        <v>233945</v>
      </c>
      <c r="H88" s="711">
        <v>1</v>
      </c>
      <c r="I88" s="711">
        <v>71</v>
      </c>
      <c r="J88" s="711">
        <v>3507</v>
      </c>
      <c r="K88" s="711">
        <v>248997</v>
      </c>
      <c r="L88" s="711">
        <v>1.064339908952959</v>
      </c>
      <c r="M88" s="711">
        <v>71</v>
      </c>
      <c r="N88" s="711">
        <v>1735</v>
      </c>
      <c r="O88" s="711">
        <v>123185</v>
      </c>
      <c r="P88" s="701">
        <v>0.5265553869499241</v>
      </c>
      <c r="Q88" s="712">
        <v>71</v>
      </c>
    </row>
    <row r="89" spans="1:17" ht="14.4" customHeight="1" x14ac:dyDescent="0.3">
      <c r="A89" s="695" t="s">
        <v>4812</v>
      </c>
      <c r="B89" s="696" t="s">
        <v>4813</v>
      </c>
      <c r="C89" s="696" t="s">
        <v>3896</v>
      </c>
      <c r="D89" s="696" t="s">
        <v>4885</v>
      </c>
      <c r="E89" s="696" t="s">
        <v>4886</v>
      </c>
      <c r="F89" s="711">
        <v>6</v>
      </c>
      <c r="G89" s="711">
        <v>1086</v>
      </c>
      <c r="H89" s="711">
        <v>1</v>
      </c>
      <c r="I89" s="711">
        <v>181</v>
      </c>
      <c r="J89" s="711">
        <v>6</v>
      </c>
      <c r="K89" s="711">
        <v>1092</v>
      </c>
      <c r="L89" s="711">
        <v>1.0055248618784531</v>
      </c>
      <c r="M89" s="711">
        <v>182</v>
      </c>
      <c r="N89" s="711">
        <v>3</v>
      </c>
      <c r="O89" s="711">
        <v>547</v>
      </c>
      <c r="P89" s="701">
        <v>0.50368324125230202</v>
      </c>
      <c r="Q89" s="712">
        <v>182.33333333333334</v>
      </c>
    </row>
    <row r="90" spans="1:17" ht="14.4" customHeight="1" x14ac:dyDescent="0.3">
      <c r="A90" s="695" t="s">
        <v>4812</v>
      </c>
      <c r="B90" s="696" t="s">
        <v>4813</v>
      </c>
      <c r="C90" s="696" t="s">
        <v>3896</v>
      </c>
      <c r="D90" s="696" t="s">
        <v>4747</v>
      </c>
      <c r="E90" s="696" t="s">
        <v>4748</v>
      </c>
      <c r="F90" s="711"/>
      <c r="G90" s="711"/>
      <c r="H90" s="711"/>
      <c r="I90" s="711"/>
      <c r="J90" s="711"/>
      <c r="K90" s="711"/>
      <c r="L90" s="711"/>
      <c r="M90" s="711"/>
      <c r="N90" s="711">
        <v>3</v>
      </c>
      <c r="O90" s="711">
        <v>3751</v>
      </c>
      <c r="P90" s="701"/>
      <c r="Q90" s="712">
        <v>1250.3333333333333</v>
      </c>
    </row>
    <row r="91" spans="1:17" ht="14.4" customHeight="1" x14ac:dyDescent="0.3">
      <c r="A91" s="695" t="s">
        <v>4812</v>
      </c>
      <c r="B91" s="696" t="s">
        <v>4813</v>
      </c>
      <c r="C91" s="696" t="s">
        <v>3896</v>
      </c>
      <c r="D91" s="696" t="s">
        <v>4887</v>
      </c>
      <c r="E91" s="696" t="s">
        <v>4888</v>
      </c>
      <c r="F91" s="711">
        <v>581</v>
      </c>
      <c r="G91" s="711">
        <v>85407</v>
      </c>
      <c r="H91" s="711">
        <v>1</v>
      </c>
      <c r="I91" s="711">
        <v>147</v>
      </c>
      <c r="J91" s="711">
        <v>770</v>
      </c>
      <c r="K91" s="711">
        <v>113190</v>
      </c>
      <c r="L91" s="711">
        <v>1.3253012048192772</v>
      </c>
      <c r="M91" s="711">
        <v>147</v>
      </c>
      <c r="N91" s="711">
        <v>641</v>
      </c>
      <c r="O91" s="711">
        <v>94422</v>
      </c>
      <c r="P91" s="701">
        <v>1.1055534089711616</v>
      </c>
      <c r="Q91" s="712">
        <v>147.30421216848674</v>
      </c>
    </row>
    <row r="92" spans="1:17" ht="14.4" customHeight="1" x14ac:dyDescent="0.3">
      <c r="A92" s="695" t="s">
        <v>4812</v>
      </c>
      <c r="B92" s="696" t="s">
        <v>4813</v>
      </c>
      <c r="C92" s="696" t="s">
        <v>3896</v>
      </c>
      <c r="D92" s="696" t="s">
        <v>4889</v>
      </c>
      <c r="E92" s="696" t="s">
        <v>4890</v>
      </c>
      <c r="F92" s="711">
        <v>3366</v>
      </c>
      <c r="G92" s="711">
        <v>97614</v>
      </c>
      <c r="H92" s="711">
        <v>1</v>
      </c>
      <c r="I92" s="711">
        <v>29</v>
      </c>
      <c r="J92" s="711">
        <v>3621</v>
      </c>
      <c r="K92" s="711">
        <v>105009</v>
      </c>
      <c r="L92" s="711">
        <v>1.0757575757575757</v>
      </c>
      <c r="M92" s="711">
        <v>29</v>
      </c>
      <c r="N92" s="711">
        <v>3492</v>
      </c>
      <c r="O92" s="711">
        <v>102367</v>
      </c>
      <c r="P92" s="701">
        <v>1.0486917860143012</v>
      </c>
      <c r="Q92" s="712">
        <v>29.314719358533793</v>
      </c>
    </row>
    <row r="93" spans="1:17" ht="14.4" customHeight="1" x14ac:dyDescent="0.3">
      <c r="A93" s="695" t="s">
        <v>4812</v>
      </c>
      <c r="B93" s="696" t="s">
        <v>4813</v>
      </c>
      <c r="C93" s="696" t="s">
        <v>3896</v>
      </c>
      <c r="D93" s="696" t="s">
        <v>4891</v>
      </c>
      <c r="E93" s="696" t="s">
        <v>4892</v>
      </c>
      <c r="F93" s="711">
        <v>85</v>
      </c>
      <c r="G93" s="711">
        <v>2635</v>
      </c>
      <c r="H93" s="711">
        <v>1</v>
      </c>
      <c r="I93" s="711">
        <v>31</v>
      </c>
      <c r="J93" s="711">
        <v>102</v>
      </c>
      <c r="K93" s="711">
        <v>3162</v>
      </c>
      <c r="L93" s="711">
        <v>1.2</v>
      </c>
      <c r="M93" s="711">
        <v>31</v>
      </c>
      <c r="N93" s="711">
        <v>118</v>
      </c>
      <c r="O93" s="711">
        <v>3658</v>
      </c>
      <c r="P93" s="701">
        <v>1.388235294117647</v>
      </c>
      <c r="Q93" s="712">
        <v>31</v>
      </c>
    </row>
    <row r="94" spans="1:17" ht="14.4" customHeight="1" x14ac:dyDescent="0.3">
      <c r="A94" s="695" t="s">
        <v>4812</v>
      </c>
      <c r="B94" s="696" t="s">
        <v>4813</v>
      </c>
      <c r="C94" s="696" t="s">
        <v>3896</v>
      </c>
      <c r="D94" s="696" t="s">
        <v>4893</v>
      </c>
      <c r="E94" s="696" t="s">
        <v>4894</v>
      </c>
      <c r="F94" s="711">
        <v>113</v>
      </c>
      <c r="G94" s="711">
        <v>3051</v>
      </c>
      <c r="H94" s="711">
        <v>1</v>
      </c>
      <c r="I94" s="711">
        <v>27</v>
      </c>
      <c r="J94" s="711">
        <v>135</v>
      </c>
      <c r="K94" s="711">
        <v>3645</v>
      </c>
      <c r="L94" s="711">
        <v>1.1946902654867257</v>
      </c>
      <c r="M94" s="711">
        <v>27</v>
      </c>
      <c r="N94" s="711">
        <v>148</v>
      </c>
      <c r="O94" s="711">
        <v>3996</v>
      </c>
      <c r="P94" s="701">
        <v>1.3097345132743363</v>
      </c>
      <c r="Q94" s="712">
        <v>27</v>
      </c>
    </row>
    <row r="95" spans="1:17" ht="14.4" customHeight="1" x14ac:dyDescent="0.3">
      <c r="A95" s="695" t="s">
        <v>4812</v>
      </c>
      <c r="B95" s="696" t="s">
        <v>4813</v>
      </c>
      <c r="C95" s="696" t="s">
        <v>3896</v>
      </c>
      <c r="D95" s="696" t="s">
        <v>4895</v>
      </c>
      <c r="E95" s="696" t="s">
        <v>4896</v>
      </c>
      <c r="F95" s="711">
        <v>13</v>
      </c>
      <c r="G95" s="711">
        <v>286</v>
      </c>
      <c r="H95" s="711">
        <v>1</v>
      </c>
      <c r="I95" s="711">
        <v>22</v>
      </c>
      <c r="J95" s="711">
        <v>20</v>
      </c>
      <c r="K95" s="711">
        <v>440</v>
      </c>
      <c r="L95" s="711">
        <v>1.5384615384615385</v>
      </c>
      <c r="M95" s="711">
        <v>22</v>
      </c>
      <c r="N95" s="711">
        <v>4</v>
      </c>
      <c r="O95" s="711">
        <v>88</v>
      </c>
      <c r="P95" s="701">
        <v>0.30769230769230771</v>
      </c>
      <c r="Q95" s="712">
        <v>22</v>
      </c>
    </row>
    <row r="96" spans="1:17" ht="14.4" customHeight="1" x14ac:dyDescent="0.3">
      <c r="A96" s="695" t="s">
        <v>4812</v>
      </c>
      <c r="B96" s="696" t="s">
        <v>4813</v>
      </c>
      <c r="C96" s="696" t="s">
        <v>3896</v>
      </c>
      <c r="D96" s="696" t="s">
        <v>4897</v>
      </c>
      <c r="E96" s="696" t="s">
        <v>4898</v>
      </c>
      <c r="F96" s="711">
        <v>3345</v>
      </c>
      <c r="G96" s="711">
        <v>83625</v>
      </c>
      <c r="H96" s="711">
        <v>1</v>
      </c>
      <c r="I96" s="711">
        <v>25</v>
      </c>
      <c r="J96" s="711">
        <v>3716</v>
      </c>
      <c r="K96" s="711">
        <v>92900</v>
      </c>
      <c r="L96" s="711">
        <v>1.1109118086696561</v>
      </c>
      <c r="M96" s="711">
        <v>25</v>
      </c>
      <c r="N96" s="711">
        <v>350</v>
      </c>
      <c r="O96" s="711">
        <v>8750</v>
      </c>
      <c r="P96" s="701">
        <v>0.10463378176382661</v>
      </c>
      <c r="Q96" s="712">
        <v>25</v>
      </c>
    </row>
    <row r="97" spans="1:17" ht="14.4" customHeight="1" x14ac:dyDescent="0.3">
      <c r="A97" s="695" t="s">
        <v>4812</v>
      </c>
      <c r="B97" s="696" t="s">
        <v>4813</v>
      </c>
      <c r="C97" s="696" t="s">
        <v>3896</v>
      </c>
      <c r="D97" s="696" t="s">
        <v>4899</v>
      </c>
      <c r="E97" s="696" t="s">
        <v>4900</v>
      </c>
      <c r="F97" s="711">
        <v>8</v>
      </c>
      <c r="G97" s="711">
        <v>264</v>
      </c>
      <c r="H97" s="711">
        <v>1</v>
      </c>
      <c r="I97" s="711">
        <v>33</v>
      </c>
      <c r="J97" s="711">
        <v>12</v>
      </c>
      <c r="K97" s="711">
        <v>396</v>
      </c>
      <c r="L97" s="711">
        <v>1.5</v>
      </c>
      <c r="M97" s="711">
        <v>33</v>
      </c>
      <c r="N97" s="711">
        <v>3</v>
      </c>
      <c r="O97" s="711">
        <v>99</v>
      </c>
      <c r="P97" s="701">
        <v>0.375</v>
      </c>
      <c r="Q97" s="712">
        <v>33</v>
      </c>
    </row>
    <row r="98" spans="1:17" ht="14.4" customHeight="1" x14ac:dyDescent="0.3">
      <c r="A98" s="695" t="s">
        <v>4812</v>
      </c>
      <c r="B98" s="696" t="s">
        <v>4813</v>
      </c>
      <c r="C98" s="696" t="s">
        <v>3896</v>
      </c>
      <c r="D98" s="696" t="s">
        <v>4901</v>
      </c>
      <c r="E98" s="696" t="s">
        <v>4902</v>
      </c>
      <c r="F98" s="711">
        <v>2</v>
      </c>
      <c r="G98" s="711">
        <v>60</v>
      </c>
      <c r="H98" s="711">
        <v>1</v>
      </c>
      <c r="I98" s="711">
        <v>30</v>
      </c>
      <c r="J98" s="711">
        <v>5</v>
      </c>
      <c r="K98" s="711">
        <v>150</v>
      </c>
      <c r="L98" s="711">
        <v>2.5</v>
      </c>
      <c r="M98" s="711">
        <v>30</v>
      </c>
      <c r="N98" s="711"/>
      <c r="O98" s="711"/>
      <c r="P98" s="701"/>
      <c r="Q98" s="712"/>
    </row>
    <row r="99" spans="1:17" ht="14.4" customHeight="1" x14ac:dyDescent="0.3">
      <c r="A99" s="695" t="s">
        <v>4812</v>
      </c>
      <c r="B99" s="696" t="s">
        <v>4813</v>
      </c>
      <c r="C99" s="696" t="s">
        <v>3896</v>
      </c>
      <c r="D99" s="696" t="s">
        <v>4903</v>
      </c>
      <c r="E99" s="696" t="s">
        <v>4904</v>
      </c>
      <c r="F99" s="711">
        <v>43</v>
      </c>
      <c r="G99" s="711">
        <v>1118</v>
      </c>
      <c r="H99" s="711">
        <v>1</v>
      </c>
      <c r="I99" s="711">
        <v>26</v>
      </c>
      <c r="J99" s="711">
        <v>57</v>
      </c>
      <c r="K99" s="711">
        <v>1482</v>
      </c>
      <c r="L99" s="711">
        <v>1.3255813953488371</v>
      </c>
      <c r="M99" s="711">
        <v>26</v>
      </c>
      <c r="N99" s="711">
        <v>94</v>
      </c>
      <c r="O99" s="711">
        <v>2444</v>
      </c>
      <c r="P99" s="701">
        <v>2.1860465116279069</v>
      </c>
      <c r="Q99" s="712">
        <v>26</v>
      </c>
    </row>
    <row r="100" spans="1:17" ht="14.4" customHeight="1" x14ac:dyDescent="0.3">
      <c r="A100" s="695" t="s">
        <v>4812</v>
      </c>
      <c r="B100" s="696" t="s">
        <v>4813</v>
      </c>
      <c r="C100" s="696" t="s">
        <v>3896</v>
      </c>
      <c r="D100" s="696" t="s">
        <v>4905</v>
      </c>
      <c r="E100" s="696" t="s">
        <v>4906</v>
      </c>
      <c r="F100" s="711">
        <v>28</v>
      </c>
      <c r="G100" s="711">
        <v>2352</v>
      </c>
      <c r="H100" s="711">
        <v>1</v>
      </c>
      <c r="I100" s="711">
        <v>84</v>
      </c>
      <c r="J100" s="711">
        <v>20</v>
      </c>
      <c r="K100" s="711">
        <v>1680</v>
      </c>
      <c r="L100" s="711">
        <v>0.7142857142857143</v>
      </c>
      <c r="M100" s="711">
        <v>84</v>
      </c>
      <c r="N100" s="711">
        <v>34</v>
      </c>
      <c r="O100" s="711">
        <v>2856</v>
      </c>
      <c r="P100" s="701">
        <v>1.2142857142857142</v>
      </c>
      <c r="Q100" s="712">
        <v>84</v>
      </c>
    </row>
    <row r="101" spans="1:17" ht="14.4" customHeight="1" x14ac:dyDescent="0.3">
      <c r="A101" s="695" t="s">
        <v>4812</v>
      </c>
      <c r="B101" s="696" t="s">
        <v>4813</v>
      </c>
      <c r="C101" s="696" t="s">
        <v>3896</v>
      </c>
      <c r="D101" s="696" t="s">
        <v>4907</v>
      </c>
      <c r="E101" s="696" t="s">
        <v>4908</v>
      </c>
      <c r="F101" s="711">
        <v>5</v>
      </c>
      <c r="G101" s="711">
        <v>865</v>
      </c>
      <c r="H101" s="711">
        <v>1</v>
      </c>
      <c r="I101" s="711">
        <v>173</v>
      </c>
      <c r="J101" s="711">
        <v>7</v>
      </c>
      <c r="K101" s="711">
        <v>1218</v>
      </c>
      <c r="L101" s="711">
        <v>1.408092485549133</v>
      </c>
      <c r="M101" s="711">
        <v>174</v>
      </c>
      <c r="N101" s="711">
        <v>3</v>
      </c>
      <c r="O101" s="711">
        <v>523</v>
      </c>
      <c r="P101" s="701">
        <v>0.60462427745664737</v>
      </c>
      <c r="Q101" s="712">
        <v>174.33333333333334</v>
      </c>
    </row>
    <row r="102" spans="1:17" ht="14.4" customHeight="1" x14ac:dyDescent="0.3">
      <c r="A102" s="695" t="s">
        <v>4812</v>
      </c>
      <c r="B102" s="696" t="s">
        <v>4813</v>
      </c>
      <c r="C102" s="696" t="s">
        <v>3896</v>
      </c>
      <c r="D102" s="696" t="s">
        <v>4909</v>
      </c>
      <c r="E102" s="696" t="s">
        <v>4910</v>
      </c>
      <c r="F102" s="711">
        <v>172</v>
      </c>
      <c r="G102" s="711">
        <v>2580</v>
      </c>
      <c r="H102" s="711">
        <v>1</v>
      </c>
      <c r="I102" s="711">
        <v>15</v>
      </c>
      <c r="J102" s="711">
        <v>200</v>
      </c>
      <c r="K102" s="711">
        <v>3000</v>
      </c>
      <c r="L102" s="711">
        <v>1.1627906976744187</v>
      </c>
      <c r="M102" s="711">
        <v>15</v>
      </c>
      <c r="N102" s="711">
        <v>144</v>
      </c>
      <c r="O102" s="711">
        <v>2160</v>
      </c>
      <c r="P102" s="701">
        <v>0.83720930232558144</v>
      </c>
      <c r="Q102" s="712">
        <v>15</v>
      </c>
    </row>
    <row r="103" spans="1:17" ht="14.4" customHeight="1" x14ac:dyDescent="0.3">
      <c r="A103" s="695" t="s">
        <v>4812</v>
      </c>
      <c r="B103" s="696" t="s">
        <v>4813</v>
      </c>
      <c r="C103" s="696" t="s">
        <v>3896</v>
      </c>
      <c r="D103" s="696" t="s">
        <v>4911</v>
      </c>
      <c r="E103" s="696" t="s">
        <v>4912</v>
      </c>
      <c r="F103" s="711">
        <v>72</v>
      </c>
      <c r="G103" s="711">
        <v>1656</v>
      </c>
      <c r="H103" s="711">
        <v>1</v>
      </c>
      <c r="I103" s="711">
        <v>23</v>
      </c>
      <c r="J103" s="711">
        <v>69</v>
      </c>
      <c r="K103" s="711">
        <v>1587</v>
      </c>
      <c r="L103" s="711">
        <v>0.95833333333333337</v>
      </c>
      <c r="M103" s="711">
        <v>23</v>
      </c>
      <c r="N103" s="711">
        <v>69</v>
      </c>
      <c r="O103" s="711">
        <v>1587</v>
      </c>
      <c r="P103" s="701">
        <v>0.95833333333333337</v>
      </c>
      <c r="Q103" s="712">
        <v>23</v>
      </c>
    </row>
    <row r="104" spans="1:17" ht="14.4" customHeight="1" x14ac:dyDescent="0.3">
      <c r="A104" s="695" t="s">
        <v>4812</v>
      </c>
      <c r="B104" s="696" t="s">
        <v>4813</v>
      </c>
      <c r="C104" s="696" t="s">
        <v>3896</v>
      </c>
      <c r="D104" s="696" t="s">
        <v>4913</v>
      </c>
      <c r="E104" s="696" t="s">
        <v>4914</v>
      </c>
      <c r="F104" s="711">
        <v>103</v>
      </c>
      <c r="G104" s="711">
        <v>3811</v>
      </c>
      <c r="H104" s="711">
        <v>1</v>
      </c>
      <c r="I104" s="711">
        <v>37</v>
      </c>
      <c r="J104" s="711">
        <v>92</v>
      </c>
      <c r="K104" s="711">
        <v>3404</v>
      </c>
      <c r="L104" s="711">
        <v>0.89320388349514568</v>
      </c>
      <c r="M104" s="711">
        <v>37</v>
      </c>
      <c r="N104" s="711">
        <v>87</v>
      </c>
      <c r="O104" s="711">
        <v>3219</v>
      </c>
      <c r="P104" s="701">
        <v>0.84466019417475724</v>
      </c>
      <c r="Q104" s="712">
        <v>37</v>
      </c>
    </row>
    <row r="105" spans="1:17" ht="14.4" customHeight="1" x14ac:dyDescent="0.3">
      <c r="A105" s="695" t="s">
        <v>4812</v>
      </c>
      <c r="B105" s="696" t="s">
        <v>4813</v>
      </c>
      <c r="C105" s="696" t="s">
        <v>3896</v>
      </c>
      <c r="D105" s="696" t="s">
        <v>4915</v>
      </c>
      <c r="E105" s="696" t="s">
        <v>4916</v>
      </c>
      <c r="F105" s="711">
        <v>53</v>
      </c>
      <c r="G105" s="711">
        <v>1219</v>
      </c>
      <c r="H105" s="711">
        <v>1</v>
      </c>
      <c r="I105" s="711">
        <v>23</v>
      </c>
      <c r="J105" s="711">
        <v>48</v>
      </c>
      <c r="K105" s="711">
        <v>1104</v>
      </c>
      <c r="L105" s="711">
        <v>0.90566037735849059</v>
      </c>
      <c r="M105" s="711">
        <v>23</v>
      </c>
      <c r="N105" s="711">
        <v>1642</v>
      </c>
      <c r="O105" s="711">
        <v>37766</v>
      </c>
      <c r="P105" s="701">
        <v>30.981132075471699</v>
      </c>
      <c r="Q105" s="712">
        <v>23</v>
      </c>
    </row>
    <row r="106" spans="1:17" ht="14.4" customHeight="1" x14ac:dyDescent="0.3">
      <c r="A106" s="695" t="s">
        <v>4812</v>
      </c>
      <c r="B106" s="696" t="s">
        <v>4813</v>
      </c>
      <c r="C106" s="696" t="s">
        <v>3896</v>
      </c>
      <c r="D106" s="696" t="s">
        <v>4917</v>
      </c>
      <c r="E106" s="696" t="s">
        <v>4918</v>
      </c>
      <c r="F106" s="711">
        <v>2</v>
      </c>
      <c r="G106" s="711">
        <v>648</v>
      </c>
      <c r="H106" s="711">
        <v>1</v>
      </c>
      <c r="I106" s="711">
        <v>324</v>
      </c>
      <c r="J106" s="711"/>
      <c r="K106" s="711"/>
      <c r="L106" s="711"/>
      <c r="M106" s="711"/>
      <c r="N106" s="711"/>
      <c r="O106" s="711"/>
      <c r="P106" s="701"/>
      <c r="Q106" s="712"/>
    </row>
    <row r="107" spans="1:17" ht="14.4" customHeight="1" x14ac:dyDescent="0.3">
      <c r="A107" s="695" t="s">
        <v>4812</v>
      </c>
      <c r="B107" s="696" t="s">
        <v>4813</v>
      </c>
      <c r="C107" s="696" t="s">
        <v>3896</v>
      </c>
      <c r="D107" s="696" t="s">
        <v>4919</v>
      </c>
      <c r="E107" s="696" t="s">
        <v>4920</v>
      </c>
      <c r="F107" s="711"/>
      <c r="G107" s="711"/>
      <c r="H107" s="711"/>
      <c r="I107" s="711"/>
      <c r="J107" s="711">
        <v>1</v>
      </c>
      <c r="K107" s="711">
        <v>331</v>
      </c>
      <c r="L107" s="711"/>
      <c r="M107" s="711">
        <v>331</v>
      </c>
      <c r="N107" s="711">
        <v>1</v>
      </c>
      <c r="O107" s="711">
        <v>331</v>
      </c>
      <c r="P107" s="701"/>
      <c r="Q107" s="712">
        <v>331</v>
      </c>
    </row>
    <row r="108" spans="1:17" ht="14.4" customHeight="1" x14ac:dyDescent="0.3">
      <c r="A108" s="695" t="s">
        <v>4812</v>
      </c>
      <c r="B108" s="696" t="s">
        <v>4813</v>
      </c>
      <c r="C108" s="696" t="s">
        <v>3896</v>
      </c>
      <c r="D108" s="696" t="s">
        <v>4921</v>
      </c>
      <c r="E108" s="696" t="s">
        <v>4922</v>
      </c>
      <c r="F108" s="711">
        <v>1</v>
      </c>
      <c r="G108" s="711">
        <v>277</v>
      </c>
      <c r="H108" s="711">
        <v>1</v>
      </c>
      <c r="I108" s="711">
        <v>277</v>
      </c>
      <c r="J108" s="711"/>
      <c r="K108" s="711"/>
      <c r="L108" s="711"/>
      <c r="M108" s="711"/>
      <c r="N108" s="711"/>
      <c r="O108" s="711"/>
      <c r="P108" s="701"/>
      <c r="Q108" s="712"/>
    </row>
    <row r="109" spans="1:17" ht="14.4" customHeight="1" x14ac:dyDescent="0.3">
      <c r="A109" s="695" t="s">
        <v>4812</v>
      </c>
      <c r="B109" s="696" t="s">
        <v>4813</v>
      </c>
      <c r="C109" s="696" t="s">
        <v>3896</v>
      </c>
      <c r="D109" s="696" t="s">
        <v>4923</v>
      </c>
      <c r="E109" s="696" t="s">
        <v>4924</v>
      </c>
      <c r="F109" s="711">
        <v>23</v>
      </c>
      <c r="G109" s="711">
        <v>667</v>
      </c>
      <c r="H109" s="711">
        <v>1</v>
      </c>
      <c r="I109" s="711">
        <v>29</v>
      </c>
      <c r="J109" s="711">
        <v>19</v>
      </c>
      <c r="K109" s="711">
        <v>551</v>
      </c>
      <c r="L109" s="711">
        <v>0.82608695652173914</v>
      </c>
      <c r="M109" s="711">
        <v>29</v>
      </c>
      <c r="N109" s="711">
        <v>64</v>
      </c>
      <c r="O109" s="711">
        <v>1856</v>
      </c>
      <c r="P109" s="701">
        <v>2.7826086956521738</v>
      </c>
      <c r="Q109" s="712">
        <v>29</v>
      </c>
    </row>
    <row r="110" spans="1:17" ht="14.4" customHeight="1" x14ac:dyDescent="0.3">
      <c r="A110" s="695" t="s">
        <v>4812</v>
      </c>
      <c r="B110" s="696" t="s">
        <v>4813</v>
      </c>
      <c r="C110" s="696" t="s">
        <v>3896</v>
      </c>
      <c r="D110" s="696" t="s">
        <v>4925</v>
      </c>
      <c r="E110" s="696" t="s">
        <v>4926</v>
      </c>
      <c r="F110" s="711">
        <v>6</v>
      </c>
      <c r="G110" s="711">
        <v>1056</v>
      </c>
      <c r="H110" s="711">
        <v>1</v>
      </c>
      <c r="I110" s="711">
        <v>176</v>
      </c>
      <c r="J110" s="711">
        <v>8</v>
      </c>
      <c r="K110" s="711">
        <v>1408</v>
      </c>
      <c r="L110" s="711">
        <v>1.3333333333333333</v>
      </c>
      <c r="M110" s="711">
        <v>176</v>
      </c>
      <c r="N110" s="711">
        <v>16</v>
      </c>
      <c r="O110" s="711">
        <v>2821</v>
      </c>
      <c r="P110" s="701">
        <v>2.6714015151515151</v>
      </c>
      <c r="Q110" s="712">
        <v>176.3125</v>
      </c>
    </row>
    <row r="111" spans="1:17" ht="14.4" customHeight="1" x14ac:dyDescent="0.3">
      <c r="A111" s="695" t="s">
        <v>4812</v>
      </c>
      <c r="B111" s="696" t="s">
        <v>4813</v>
      </c>
      <c r="C111" s="696" t="s">
        <v>3896</v>
      </c>
      <c r="D111" s="696" t="s">
        <v>4927</v>
      </c>
      <c r="E111" s="696" t="s">
        <v>4928</v>
      </c>
      <c r="F111" s="711">
        <v>7</v>
      </c>
      <c r="G111" s="711">
        <v>105</v>
      </c>
      <c r="H111" s="711">
        <v>1</v>
      </c>
      <c r="I111" s="711">
        <v>15</v>
      </c>
      <c r="J111" s="711">
        <v>5</v>
      </c>
      <c r="K111" s="711">
        <v>75</v>
      </c>
      <c r="L111" s="711">
        <v>0.7142857142857143</v>
      </c>
      <c r="M111" s="711">
        <v>15</v>
      </c>
      <c r="N111" s="711">
        <v>9</v>
      </c>
      <c r="O111" s="711">
        <v>135</v>
      </c>
      <c r="P111" s="701">
        <v>1.2857142857142858</v>
      </c>
      <c r="Q111" s="712">
        <v>15</v>
      </c>
    </row>
    <row r="112" spans="1:17" ht="14.4" customHeight="1" x14ac:dyDescent="0.3">
      <c r="A112" s="695" t="s">
        <v>4812</v>
      </c>
      <c r="B112" s="696" t="s">
        <v>4813</v>
      </c>
      <c r="C112" s="696" t="s">
        <v>3896</v>
      </c>
      <c r="D112" s="696" t="s">
        <v>4929</v>
      </c>
      <c r="E112" s="696" t="s">
        <v>4930</v>
      </c>
      <c r="F112" s="711">
        <v>34</v>
      </c>
      <c r="G112" s="711">
        <v>646</v>
      </c>
      <c r="H112" s="711">
        <v>1</v>
      </c>
      <c r="I112" s="711">
        <v>19</v>
      </c>
      <c r="J112" s="711">
        <v>55</v>
      </c>
      <c r="K112" s="711">
        <v>1045</v>
      </c>
      <c r="L112" s="711">
        <v>1.6176470588235294</v>
      </c>
      <c r="M112" s="711">
        <v>19</v>
      </c>
      <c r="N112" s="711">
        <v>97</v>
      </c>
      <c r="O112" s="711">
        <v>1843</v>
      </c>
      <c r="P112" s="701">
        <v>2.8529411764705883</v>
      </c>
      <c r="Q112" s="712">
        <v>19</v>
      </c>
    </row>
    <row r="113" spans="1:17" ht="14.4" customHeight="1" x14ac:dyDescent="0.3">
      <c r="A113" s="695" t="s">
        <v>4812</v>
      </c>
      <c r="B113" s="696" t="s">
        <v>4813</v>
      </c>
      <c r="C113" s="696" t="s">
        <v>3896</v>
      </c>
      <c r="D113" s="696" t="s">
        <v>4931</v>
      </c>
      <c r="E113" s="696" t="s">
        <v>4932</v>
      </c>
      <c r="F113" s="711">
        <v>3287</v>
      </c>
      <c r="G113" s="711">
        <v>65740</v>
      </c>
      <c r="H113" s="711">
        <v>1</v>
      </c>
      <c r="I113" s="711">
        <v>20</v>
      </c>
      <c r="J113" s="711">
        <v>3562</v>
      </c>
      <c r="K113" s="711">
        <v>71240</v>
      </c>
      <c r="L113" s="711">
        <v>1.0836629145117127</v>
      </c>
      <c r="M113" s="711">
        <v>20</v>
      </c>
      <c r="N113" s="711">
        <v>346</v>
      </c>
      <c r="O113" s="711">
        <v>6920</v>
      </c>
      <c r="P113" s="701">
        <v>0.10526315789473684</v>
      </c>
      <c r="Q113" s="712">
        <v>20</v>
      </c>
    </row>
    <row r="114" spans="1:17" ht="14.4" customHeight="1" x14ac:dyDescent="0.3">
      <c r="A114" s="695" t="s">
        <v>4812</v>
      </c>
      <c r="B114" s="696" t="s">
        <v>4813</v>
      </c>
      <c r="C114" s="696" t="s">
        <v>3896</v>
      </c>
      <c r="D114" s="696" t="s">
        <v>4933</v>
      </c>
      <c r="E114" s="696" t="s">
        <v>4934</v>
      </c>
      <c r="F114" s="711"/>
      <c r="G114" s="711"/>
      <c r="H114" s="711"/>
      <c r="I114" s="711"/>
      <c r="J114" s="711"/>
      <c r="K114" s="711"/>
      <c r="L114" s="711"/>
      <c r="M114" s="711"/>
      <c r="N114" s="711">
        <v>1</v>
      </c>
      <c r="O114" s="711">
        <v>184</v>
      </c>
      <c r="P114" s="701"/>
      <c r="Q114" s="712">
        <v>184</v>
      </c>
    </row>
    <row r="115" spans="1:17" ht="14.4" customHeight="1" x14ac:dyDescent="0.3">
      <c r="A115" s="695" t="s">
        <v>4812</v>
      </c>
      <c r="B115" s="696" t="s">
        <v>4813</v>
      </c>
      <c r="C115" s="696" t="s">
        <v>3896</v>
      </c>
      <c r="D115" s="696" t="s">
        <v>4935</v>
      </c>
      <c r="E115" s="696" t="s">
        <v>4936</v>
      </c>
      <c r="F115" s="711"/>
      <c r="G115" s="711"/>
      <c r="H115" s="711"/>
      <c r="I115" s="711"/>
      <c r="J115" s="711">
        <v>1</v>
      </c>
      <c r="K115" s="711">
        <v>185</v>
      </c>
      <c r="L115" s="711"/>
      <c r="M115" s="711">
        <v>185</v>
      </c>
      <c r="N115" s="711"/>
      <c r="O115" s="711"/>
      <c r="P115" s="701"/>
      <c r="Q115" s="712"/>
    </row>
    <row r="116" spans="1:17" ht="14.4" customHeight="1" x14ac:dyDescent="0.3">
      <c r="A116" s="695" t="s">
        <v>4812</v>
      </c>
      <c r="B116" s="696" t="s">
        <v>4813</v>
      </c>
      <c r="C116" s="696" t="s">
        <v>3896</v>
      </c>
      <c r="D116" s="696" t="s">
        <v>4937</v>
      </c>
      <c r="E116" s="696" t="s">
        <v>4938</v>
      </c>
      <c r="F116" s="711">
        <v>62</v>
      </c>
      <c r="G116" s="711">
        <v>5208</v>
      </c>
      <c r="H116" s="711">
        <v>1</v>
      </c>
      <c r="I116" s="711">
        <v>84</v>
      </c>
      <c r="J116" s="711">
        <v>39</v>
      </c>
      <c r="K116" s="711">
        <v>3276</v>
      </c>
      <c r="L116" s="711">
        <v>0.62903225806451613</v>
      </c>
      <c r="M116" s="711">
        <v>84</v>
      </c>
      <c r="N116" s="711">
        <v>60</v>
      </c>
      <c r="O116" s="711">
        <v>5040</v>
      </c>
      <c r="P116" s="701">
        <v>0.967741935483871</v>
      </c>
      <c r="Q116" s="712">
        <v>84</v>
      </c>
    </row>
    <row r="117" spans="1:17" ht="14.4" customHeight="1" x14ac:dyDescent="0.3">
      <c r="A117" s="695" t="s">
        <v>4812</v>
      </c>
      <c r="B117" s="696" t="s">
        <v>4813</v>
      </c>
      <c r="C117" s="696" t="s">
        <v>3896</v>
      </c>
      <c r="D117" s="696" t="s">
        <v>4939</v>
      </c>
      <c r="E117" s="696" t="s">
        <v>4940</v>
      </c>
      <c r="F117" s="711">
        <v>2</v>
      </c>
      <c r="G117" s="711">
        <v>42</v>
      </c>
      <c r="H117" s="711">
        <v>1</v>
      </c>
      <c r="I117" s="711">
        <v>21</v>
      </c>
      <c r="J117" s="711"/>
      <c r="K117" s="711"/>
      <c r="L117" s="711"/>
      <c r="M117" s="711"/>
      <c r="N117" s="711"/>
      <c r="O117" s="711"/>
      <c r="P117" s="701"/>
      <c r="Q117" s="712"/>
    </row>
    <row r="118" spans="1:17" ht="14.4" customHeight="1" x14ac:dyDescent="0.3">
      <c r="A118" s="695" t="s">
        <v>4812</v>
      </c>
      <c r="B118" s="696" t="s">
        <v>4813</v>
      </c>
      <c r="C118" s="696" t="s">
        <v>3896</v>
      </c>
      <c r="D118" s="696" t="s">
        <v>4941</v>
      </c>
      <c r="E118" s="696" t="s">
        <v>4942</v>
      </c>
      <c r="F118" s="711">
        <v>55</v>
      </c>
      <c r="G118" s="711">
        <v>1210</v>
      </c>
      <c r="H118" s="711">
        <v>1</v>
      </c>
      <c r="I118" s="711">
        <v>22</v>
      </c>
      <c r="J118" s="711">
        <v>52</v>
      </c>
      <c r="K118" s="711">
        <v>1144</v>
      </c>
      <c r="L118" s="711">
        <v>0.94545454545454544</v>
      </c>
      <c r="M118" s="711">
        <v>22</v>
      </c>
      <c r="N118" s="711">
        <v>47</v>
      </c>
      <c r="O118" s="711">
        <v>1034</v>
      </c>
      <c r="P118" s="701">
        <v>0.8545454545454545</v>
      </c>
      <c r="Q118" s="712">
        <v>22</v>
      </c>
    </row>
    <row r="119" spans="1:17" ht="14.4" customHeight="1" x14ac:dyDescent="0.3">
      <c r="A119" s="695" t="s">
        <v>4812</v>
      </c>
      <c r="B119" s="696" t="s">
        <v>4813</v>
      </c>
      <c r="C119" s="696" t="s">
        <v>3896</v>
      </c>
      <c r="D119" s="696" t="s">
        <v>4943</v>
      </c>
      <c r="E119" s="696" t="s">
        <v>4944</v>
      </c>
      <c r="F119" s="711"/>
      <c r="G119" s="711"/>
      <c r="H119" s="711"/>
      <c r="I119" s="711"/>
      <c r="J119" s="711">
        <v>4</v>
      </c>
      <c r="K119" s="711">
        <v>1980</v>
      </c>
      <c r="L119" s="711"/>
      <c r="M119" s="711">
        <v>495</v>
      </c>
      <c r="N119" s="711">
        <v>1</v>
      </c>
      <c r="O119" s="711">
        <v>495</v>
      </c>
      <c r="P119" s="701"/>
      <c r="Q119" s="712">
        <v>495</v>
      </c>
    </row>
    <row r="120" spans="1:17" ht="14.4" customHeight="1" x14ac:dyDescent="0.3">
      <c r="A120" s="695" t="s">
        <v>4812</v>
      </c>
      <c r="B120" s="696" t="s">
        <v>4813</v>
      </c>
      <c r="C120" s="696" t="s">
        <v>3896</v>
      </c>
      <c r="D120" s="696" t="s">
        <v>4945</v>
      </c>
      <c r="E120" s="696" t="s">
        <v>4946</v>
      </c>
      <c r="F120" s="711">
        <v>1</v>
      </c>
      <c r="G120" s="711">
        <v>562</v>
      </c>
      <c r="H120" s="711">
        <v>1</v>
      </c>
      <c r="I120" s="711">
        <v>562</v>
      </c>
      <c r="J120" s="711">
        <v>12</v>
      </c>
      <c r="K120" s="711">
        <v>6768</v>
      </c>
      <c r="L120" s="711">
        <v>12.042704626334519</v>
      </c>
      <c r="M120" s="711">
        <v>564</v>
      </c>
      <c r="N120" s="711">
        <v>4</v>
      </c>
      <c r="O120" s="711">
        <v>2262</v>
      </c>
      <c r="P120" s="701">
        <v>4.02491103202847</v>
      </c>
      <c r="Q120" s="712">
        <v>565.5</v>
      </c>
    </row>
    <row r="121" spans="1:17" ht="14.4" customHeight="1" x14ac:dyDescent="0.3">
      <c r="A121" s="695" t="s">
        <v>4812</v>
      </c>
      <c r="B121" s="696" t="s">
        <v>4813</v>
      </c>
      <c r="C121" s="696" t="s">
        <v>3896</v>
      </c>
      <c r="D121" s="696" t="s">
        <v>4751</v>
      </c>
      <c r="E121" s="696" t="s">
        <v>4752</v>
      </c>
      <c r="F121" s="711">
        <v>1</v>
      </c>
      <c r="G121" s="711">
        <v>1000</v>
      </c>
      <c r="H121" s="711">
        <v>1</v>
      </c>
      <c r="I121" s="711">
        <v>1000</v>
      </c>
      <c r="J121" s="711">
        <v>12</v>
      </c>
      <c r="K121" s="711">
        <v>12024</v>
      </c>
      <c r="L121" s="711">
        <v>12.023999999999999</v>
      </c>
      <c r="M121" s="711">
        <v>1002</v>
      </c>
      <c r="N121" s="711">
        <v>4</v>
      </c>
      <c r="O121" s="711">
        <v>4012</v>
      </c>
      <c r="P121" s="701">
        <v>4.0119999999999996</v>
      </c>
      <c r="Q121" s="712">
        <v>1003</v>
      </c>
    </row>
    <row r="122" spans="1:17" ht="14.4" customHeight="1" x14ac:dyDescent="0.3">
      <c r="A122" s="695" t="s">
        <v>4812</v>
      </c>
      <c r="B122" s="696" t="s">
        <v>4813</v>
      </c>
      <c r="C122" s="696" t="s">
        <v>3896</v>
      </c>
      <c r="D122" s="696" t="s">
        <v>4947</v>
      </c>
      <c r="E122" s="696" t="s">
        <v>4948</v>
      </c>
      <c r="F122" s="711">
        <v>3</v>
      </c>
      <c r="G122" s="711">
        <v>381</v>
      </c>
      <c r="H122" s="711">
        <v>1</v>
      </c>
      <c r="I122" s="711">
        <v>127</v>
      </c>
      <c r="J122" s="711">
        <v>1</v>
      </c>
      <c r="K122" s="711">
        <v>127</v>
      </c>
      <c r="L122" s="711">
        <v>0.33333333333333331</v>
      </c>
      <c r="M122" s="711">
        <v>127</v>
      </c>
      <c r="N122" s="711"/>
      <c r="O122" s="711"/>
      <c r="P122" s="701"/>
      <c r="Q122" s="712"/>
    </row>
    <row r="123" spans="1:17" ht="14.4" customHeight="1" x14ac:dyDescent="0.3">
      <c r="A123" s="695" t="s">
        <v>4812</v>
      </c>
      <c r="B123" s="696" t="s">
        <v>4813</v>
      </c>
      <c r="C123" s="696" t="s">
        <v>3896</v>
      </c>
      <c r="D123" s="696" t="s">
        <v>4949</v>
      </c>
      <c r="E123" s="696" t="s">
        <v>4950</v>
      </c>
      <c r="F123" s="711">
        <v>6</v>
      </c>
      <c r="G123" s="711">
        <v>138</v>
      </c>
      <c r="H123" s="711">
        <v>1</v>
      </c>
      <c r="I123" s="711">
        <v>23</v>
      </c>
      <c r="J123" s="711">
        <v>2</v>
      </c>
      <c r="K123" s="711">
        <v>46</v>
      </c>
      <c r="L123" s="711">
        <v>0.33333333333333331</v>
      </c>
      <c r="M123" s="711">
        <v>23</v>
      </c>
      <c r="N123" s="711">
        <v>7</v>
      </c>
      <c r="O123" s="711">
        <v>161</v>
      </c>
      <c r="P123" s="701">
        <v>1.1666666666666667</v>
      </c>
      <c r="Q123" s="712">
        <v>23</v>
      </c>
    </row>
    <row r="124" spans="1:17" ht="14.4" customHeight="1" x14ac:dyDescent="0.3">
      <c r="A124" s="695" t="s">
        <v>4812</v>
      </c>
      <c r="B124" s="696" t="s">
        <v>4813</v>
      </c>
      <c r="C124" s="696" t="s">
        <v>3896</v>
      </c>
      <c r="D124" s="696" t="s">
        <v>4951</v>
      </c>
      <c r="E124" s="696" t="s">
        <v>4952</v>
      </c>
      <c r="F124" s="711">
        <v>27</v>
      </c>
      <c r="G124" s="711">
        <v>459</v>
      </c>
      <c r="H124" s="711">
        <v>1</v>
      </c>
      <c r="I124" s="711">
        <v>17</v>
      </c>
      <c r="J124" s="711">
        <v>8</v>
      </c>
      <c r="K124" s="711">
        <v>136</v>
      </c>
      <c r="L124" s="711">
        <v>0.29629629629629628</v>
      </c>
      <c r="M124" s="711">
        <v>17</v>
      </c>
      <c r="N124" s="711">
        <v>14</v>
      </c>
      <c r="O124" s="711">
        <v>238</v>
      </c>
      <c r="P124" s="701">
        <v>0.51851851851851849</v>
      </c>
      <c r="Q124" s="712">
        <v>17</v>
      </c>
    </row>
    <row r="125" spans="1:17" ht="14.4" customHeight="1" x14ac:dyDescent="0.3">
      <c r="A125" s="695" t="s">
        <v>4812</v>
      </c>
      <c r="B125" s="696" t="s">
        <v>4813</v>
      </c>
      <c r="C125" s="696" t="s">
        <v>3896</v>
      </c>
      <c r="D125" s="696" t="s">
        <v>4953</v>
      </c>
      <c r="E125" s="696" t="s">
        <v>4954</v>
      </c>
      <c r="F125" s="711">
        <v>4</v>
      </c>
      <c r="G125" s="711">
        <v>520</v>
      </c>
      <c r="H125" s="711">
        <v>1</v>
      </c>
      <c r="I125" s="711">
        <v>130</v>
      </c>
      <c r="J125" s="711">
        <v>2</v>
      </c>
      <c r="K125" s="711">
        <v>262</v>
      </c>
      <c r="L125" s="711">
        <v>0.50384615384615383</v>
      </c>
      <c r="M125" s="711">
        <v>131</v>
      </c>
      <c r="N125" s="711"/>
      <c r="O125" s="711"/>
      <c r="P125" s="701"/>
      <c r="Q125" s="712"/>
    </row>
    <row r="126" spans="1:17" ht="14.4" customHeight="1" x14ac:dyDescent="0.3">
      <c r="A126" s="695" t="s">
        <v>4812</v>
      </c>
      <c r="B126" s="696" t="s">
        <v>4813</v>
      </c>
      <c r="C126" s="696" t="s">
        <v>3896</v>
      </c>
      <c r="D126" s="696" t="s">
        <v>4955</v>
      </c>
      <c r="E126" s="696" t="s">
        <v>4956</v>
      </c>
      <c r="F126" s="711">
        <v>71</v>
      </c>
      <c r="G126" s="711">
        <v>20661</v>
      </c>
      <c r="H126" s="711">
        <v>1</v>
      </c>
      <c r="I126" s="711">
        <v>291</v>
      </c>
      <c r="J126" s="711">
        <v>88</v>
      </c>
      <c r="K126" s="711">
        <v>25608</v>
      </c>
      <c r="L126" s="711">
        <v>1.2394366197183098</v>
      </c>
      <c r="M126" s="711">
        <v>291</v>
      </c>
      <c r="N126" s="711">
        <v>131</v>
      </c>
      <c r="O126" s="711">
        <v>38159</v>
      </c>
      <c r="P126" s="701">
        <v>1.8469096365132376</v>
      </c>
      <c r="Q126" s="712">
        <v>291.29007633587787</v>
      </c>
    </row>
    <row r="127" spans="1:17" ht="14.4" customHeight="1" x14ac:dyDescent="0.3">
      <c r="A127" s="695" t="s">
        <v>4812</v>
      </c>
      <c r="B127" s="696" t="s">
        <v>4813</v>
      </c>
      <c r="C127" s="696" t="s">
        <v>3896</v>
      </c>
      <c r="D127" s="696" t="s">
        <v>4957</v>
      </c>
      <c r="E127" s="696" t="s">
        <v>4958</v>
      </c>
      <c r="F127" s="711">
        <v>6</v>
      </c>
      <c r="G127" s="711">
        <v>270</v>
      </c>
      <c r="H127" s="711">
        <v>1</v>
      </c>
      <c r="I127" s="711">
        <v>45</v>
      </c>
      <c r="J127" s="711">
        <v>3</v>
      </c>
      <c r="K127" s="711">
        <v>135</v>
      </c>
      <c r="L127" s="711">
        <v>0.5</v>
      </c>
      <c r="M127" s="711">
        <v>45</v>
      </c>
      <c r="N127" s="711">
        <v>4</v>
      </c>
      <c r="O127" s="711">
        <v>180</v>
      </c>
      <c r="P127" s="701">
        <v>0.66666666666666663</v>
      </c>
      <c r="Q127" s="712">
        <v>45</v>
      </c>
    </row>
    <row r="128" spans="1:17" ht="14.4" customHeight="1" x14ac:dyDescent="0.3">
      <c r="A128" s="695" t="s">
        <v>4812</v>
      </c>
      <c r="B128" s="696" t="s">
        <v>4813</v>
      </c>
      <c r="C128" s="696" t="s">
        <v>3896</v>
      </c>
      <c r="D128" s="696" t="s">
        <v>4959</v>
      </c>
      <c r="E128" s="696" t="s">
        <v>4960</v>
      </c>
      <c r="F128" s="711"/>
      <c r="G128" s="711"/>
      <c r="H128" s="711"/>
      <c r="I128" s="711"/>
      <c r="J128" s="711"/>
      <c r="K128" s="711"/>
      <c r="L128" s="711"/>
      <c r="M128" s="711"/>
      <c r="N128" s="711">
        <v>30</v>
      </c>
      <c r="O128" s="711">
        <v>1380</v>
      </c>
      <c r="P128" s="701"/>
      <c r="Q128" s="712">
        <v>46</v>
      </c>
    </row>
    <row r="129" spans="1:17" ht="14.4" customHeight="1" x14ac:dyDescent="0.3">
      <c r="A129" s="695" t="s">
        <v>4812</v>
      </c>
      <c r="B129" s="696" t="s">
        <v>4813</v>
      </c>
      <c r="C129" s="696" t="s">
        <v>3896</v>
      </c>
      <c r="D129" s="696" t="s">
        <v>4961</v>
      </c>
      <c r="E129" s="696" t="s">
        <v>4962</v>
      </c>
      <c r="F129" s="711"/>
      <c r="G129" s="711"/>
      <c r="H129" s="711"/>
      <c r="I129" s="711"/>
      <c r="J129" s="711">
        <v>1</v>
      </c>
      <c r="K129" s="711">
        <v>526</v>
      </c>
      <c r="L129" s="711"/>
      <c r="M129" s="711">
        <v>526</v>
      </c>
      <c r="N129" s="711"/>
      <c r="O129" s="711"/>
      <c r="P129" s="701"/>
      <c r="Q129" s="712"/>
    </row>
    <row r="130" spans="1:17" ht="14.4" customHeight="1" x14ac:dyDescent="0.3">
      <c r="A130" s="695" t="s">
        <v>4812</v>
      </c>
      <c r="B130" s="696" t="s">
        <v>4813</v>
      </c>
      <c r="C130" s="696" t="s">
        <v>3896</v>
      </c>
      <c r="D130" s="696" t="s">
        <v>4963</v>
      </c>
      <c r="E130" s="696" t="s">
        <v>4964</v>
      </c>
      <c r="F130" s="711">
        <v>3</v>
      </c>
      <c r="G130" s="711">
        <v>408</v>
      </c>
      <c r="H130" s="711">
        <v>1</v>
      </c>
      <c r="I130" s="711">
        <v>136</v>
      </c>
      <c r="J130" s="711"/>
      <c r="K130" s="711"/>
      <c r="L130" s="711"/>
      <c r="M130" s="711"/>
      <c r="N130" s="711"/>
      <c r="O130" s="711"/>
      <c r="P130" s="701"/>
      <c r="Q130" s="712"/>
    </row>
    <row r="131" spans="1:17" ht="14.4" customHeight="1" x14ac:dyDescent="0.3">
      <c r="A131" s="695" t="s">
        <v>4812</v>
      </c>
      <c r="B131" s="696" t="s">
        <v>4813</v>
      </c>
      <c r="C131" s="696" t="s">
        <v>3896</v>
      </c>
      <c r="D131" s="696" t="s">
        <v>4965</v>
      </c>
      <c r="E131" s="696" t="s">
        <v>4966</v>
      </c>
      <c r="F131" s="711">
        <v>2</v>
      </c>
      <c r="G131" s="711">
        <v>14</v>
      </c>
      <c r="H131" s="711">
        <v>1</v>
      </c>
      <c r="I131" s="711">
        <v>7</v>
      </c>
      <c r="J131" s="711"/>
      <c r="K131" s="711"/>
      <c r="L131" s="711"/>
      <c r="M131" s="711"/>
      <c r="N131" s="711"/>
      <c r="O131" s="711"/>
      <c r="P131" s="701"/>
      <c r="Q131" s="712"/>
    </row>
    <row r="132" spans="1:17" ht="14.4" customHeight="1" x14ac:dyDescent="0.3">
      <c r="A132" s="695" t="s">
        <v>4812</v>
      </c>
      <c r="B132" s="696" t="s">
        <v>4813</v>
      </c>
      <c r="C132" s="696" t="s">
        <v>3896</v>
      </c>
      <c r="D132" s="696" t="s">
        <v>4967</v>
      </c>
      <c r="E132" s="696" t="s">
        <v>4968</v>
      </c>
      <c r="F132" s="711">
        <v>2</v>
      </c>
      <c r="G132" s="711">
        <v>60</v>
      </c>
      <c r="H132" s="711">
        <v>1</v>
      </c>
      <c r="I132" s="711">
        <v>30</v>
      </c>
      <c r="J132" s="711"/>
      <c r="K132" s="711"/>
      <c r="L132" s="711"/>
      <c r="M132" s="711"/>
      <c r="N132" s="711"/>
      <c r="O132" s="711"/>
      <c r="P132" s="701"/>
      <c r="Q132" s="712"/>
    </row>
    <row r="133" spans="1:17" ht="14.4" customHeight="1" x14ac:dyDescent="0.3">
      <c r="A133" s="695" t="s">
        <v>4812</v>
      </c>
      <c r="B133" s="696" t="s">
        <v>4813</v>
      </c>
      <c r="C133" s="696" t="s">
        <v>3896</v>
      </c>
      <c r="D133" s="696" t="s">
        <v>4969</v>
      </c>
      <c r="E133" s="696" t="s">
        <v>4970</v>
      </c>
      <c r="F133" s="711">
        <v>5</v>
      </c>
      <c r="G133" s="711">
        <v>130</v>
      </c>
      <c r="H133" s="711">
        <v>1</v>
      </c>
      <c r="I133" s="711">
        <v>26</v>
      </c>
      <c r="J133" s="711">
        <v>3</v>
      </c>
      <c r="K133" s="711">
        <v>78</v>
      </c>
      <c r="L133" s="711">
        <v>0.6</v>
      </c>
      <c r="M133" s="711">
        <v>26</v>
      </c>
      <c r="N133" s="711">
        <v>7</v>
      </c>
      <c r="O133" s="711">
        <v>182</v>
      </c>
      <c r="P133" s="701">
        <v>1.4</v>
      </c>
      <c r="Q133" s="712">
        <v>26</v>
      </c>
    </row>
    <row r="134" spans="1:17" ht="14.4" customHeight="1" x14ac:dyDescent="0.3">
      <c r="A134" s="695" t="s">
        <v>4812</v>
      </c>
      <c r="B134" s="696" t="s">
        <v>4813</v>
      </c>
      <c r="C134" s="696" t="s">
        <v>3896</v>
      </c>
      <c r="D134" s="696" t="s">
        <v>4971</v>
      </c>
      <c r="E134" s="696" t="s">
        <v>4972</v>
      </c>
      <c r="F134" s="711">
        <v>2</v>
      </c>
      <c r="G134" s="711">
        <v>808</v>
      </c>
      <c r="H134" s="711">
        <v>1</v>
      </c>
      <c r="I134" s="711">
        <v>404</v>
      </c>
      <c r="J134" s="711"/>
      <c r="K134" s="711"/>
      <c r="L134" s="711"/>
      <c r="M134" s="711"/>
      <c r="N134" s="711"/>
      <c r="O134" s="711"/>
      <c r="P134" s="701"/>
      <c r="Q134" s="712"/>
    </row>
    <row r="135" spans="1:17" ht="14.4" customHeight="1" x14ac:dyDescent="0.3">
      <c r="A135" s="695" t="s">
        <v>4812</v>
      </c>
      <c r="B135" s="696" t="s">
        <v>4973</v>
      </c>
      <c r="C135" s="696" t="s">
        <v>3896</v>
      </c>
      <c r="D135" s="696" t="s">
        <v>4747</v>
      </c>
      <c r="E135" s="696" t="s">
        <v>4748</v>
      </c>
      <c r="F135" s="711">
        <v>1</v>
      </c>
      <c r="G135" s="711">
        <v>1236</v>
      </c>
      <c r="H135" s="711">
        <v>1</v>
      </c>
      <c r="I135" s="711">
        <v>1236</v>
      </c>
      <c r="J135" s="711">
        <v>13</v>
      </c>
      <c r="K135" s="711">
        <v>16185</v>
      </c>
      <c r="L135" s="711">
        <v>13.094660194174757</v>
      </c>
      <c r="M135" s="711">
        <v>1245</v>
      </c>
      <c r="N135" s="711"/>
      <c r="O135" s="711"/>
      <c r="P135" s="701"/>
      <c r="Q135" s="712"/>
    </row>
    <row r="136" spans="1:17" ht="14.4" customHeight="1" x14ac:dyDescent="0.3">
      <c r="A136" s="695" t="s">
        <v>4974</v>
      </c>
      <c r="B136" s="696" t="s">
        <v>4567</v>
      </c>
      <c r="C136" s="696" t="s">
        <v>3865</v>
      </c>
      <c r="D136" s="696" t="s">
        <v>4975</v>
      </c>
      <c r="E136" s="696" t="s">
        <v>4976</v>
      </c>
      <c r="F136" s="711"/>
      <c r="G136" s="711"/>
      <c r="H136" s="711"/>
      <c r="I136" s="711"/>
      <c r="J136" s="711">
        <v>0.67</v>
      </c>
      <c r="K136" s="711">
        <v>1774.31</v>
      </c>
      <c r="L136" s="711"/>
      <c r="M136" s="711">
        <v>2648.2238805970146</v>
      </c>
      <c r="N136" s="711">
        <v>0.67</v>
      </c>
      <c r="O136" s="711">
        <v>1789.87</v>
      </c>
      <c r="P136" s="701"/>
      <c r="Q136" s="712">
        <v>2671.4477611940297</v>
      </c>
    </row>
    <row r="137" spans="1:17" ht="14.4" customHeight="1" x14ac:dyDescent="0.3">
      <c r="A137" s="695" t="s">
        <v>4974</v>
      </c>
      <c r="B137" s="696" t="s">
        <v>4567</v>
      </c>
      <c r="C137" s="696" t="s">
        <v>3865</v>
      </c>
      <c r="D137" s="696" t="s">
        <v>4977</v>
      </c>
      <c r="E137" s="696" t="s">
        <v>4978</v>
      </c>
      <c r="F137" s="711">
        <v>8.1999999999999993</v>
      </c>
      <c r="G137" s="711">
        <v>10886.48</v>
      </c>
      <c r="H137" s="711">
        <v>1</v>
      </c>
      <c r="I137" s="711">
        <v>1327.6195121951221</v>
      </c>
      <c r="J137" s="711">
        <v>5.2</v>
      </c>
      <c r="K137" s="711">
        <v>5127.46</v>
      </c>
      <c r="L137" s="711">
        <v>0.47099337894342341</v>
      </c>
      <c r="M137" s="711">
        <v>986.05</v>
      </c>
      <c r="N137" s="711">
        <v>5.0999999999999996</v>
      </c>
      <c r="O137" s="711">
        <v>5044.04</v>
      </c>
      <c r="P137" s="701">
        <v>0.46333066335491363</v>
      </c>
      <c r="Q137" s="712">
        <v>989.02745098039225</v>
      </c>
    </row>
    <row r="138" spans="1:17" ht="14.4" customHeight="1" x14ac:dyDescent="0.3">
      <c r="A138" s="695" t="s">
        <v>4974</v>
      </c>
      <c r="B138" s="696" t="s">
        <v>4567</v>
      </c>
      <c r="C138" s="696" t="s">
        <v>3865</v>
      </c>
      <c r="D138" s="696" t="s">
        <v>4979</v>
      </c>
      <c r="E138" s="696" t="s">
        <v>4980</v>
      </c>
      <c r="F138" s="711">
        <v>0.78</v>
      </c>
      <c r="G138" s="711">
        <v>10029.969999999999</v>
      </c>
      <c r="H138" s="711">
        <v>1</v>
      </c>
      <c r="I138" s="711">
        <v>12858.935897435897</v>
      </c>
      <c r="J138" s="711">
        <v>1.34</v>
      </c>
      <c r="K138" s="711">
        <v>13852.06</v>
      </c>
      <c r="L138" s="711">
        <v>1.3810669423737061</v>
      </c>
      <c r="M138" s="711">
        <v>10337.358208955224</v>
      </c>
      <c r="N138" s="711">
        <v>1.19</v>
      </c>
      <c r="O138" s="711">
        <v>12301.470000000001</v>
      </c>
      <c r="P138" s="701">
        <v>1.2264712656169463</v>
      </c>
      <c r="Q138" s="712">
        <v>10337.369747899162</v>
      </c>
    </row>
    <row r="139" spans="1:17" ht="14.4" customHeight="1" x14ac:dyDescent="0.3">
      <c r="A139" s="695" t="s">
        <v>4974</v>
      </c>
      <c r="B139" s="696" t="s">
        <v>4567</v>
      </c>
      <c r="C139" s="696" t="s">
        <v>3865</v>
      </c>
      <c r="D139" s="696" t="s">
        <v>4303</v>
      </c>
      <c r="E139" s="696" t="s">
        <v>4304</v>
      </c>
      <c r="F139" s="711"/>
      <c r="G139" s="711"/>
      <c r="H139" s="711"/>
      <c r="I139" s="711"/>
      <c r="J139" s="711"/>
      <c r="K139" s="711"/>
      <c r="L139" s="711"/>
      <c r="M139" s="711"/>
      <c r="N139" s="711">
        <v>0.22</v>
      </c>
      <c r="O139" s="711">
        <v>1168.3600000000001</v>
      </c>
      <c r="P139" s="701"/>
      <c r="Q139" s="712">
        <v>5310.727272727273</v>
      </c>
    </row>
    <row r="140" spans="1:17" ht="14.4" customHeight="1" x14ac:dyDescent="0.3">
      <c r="A140" s="695" t="s">
        <v>4974</v>
      </c>
      <c r="B140" s="696" t="s">
        <v>4567</v>
      </c>
      <c r="C140" s="696" t="s">
        <v>3865</v>
      </c>
      <c r="D140" s="696" t="s">
        <v>4981</v>
      </c>
      <c r="E140" s="696" t="s">
        <v>4980</v>
      </c>
      <c r="F140" s="711">
        <v>0.54</v>
      </c>
      <c r="G140" s="711">
        <v>3482.9699999999993</v>
      </c>
      <c r="H140" s="711">
        <v>1</v>
      </c>
      <c r="I140" s="711">
        <v>6449.9444444444425</v>
      </c>
      <c r="J140" s="711">
        <v>0.2</v>
      </c>
      <c r="K140" s="711">
        <v>1301.3</v>
      </c>
      <c r="L140" s="711">
        <v>0.37361791804121203</v>
      </c>
      <c r="M140" s="711">
        <v>6506.4999999999991</v>
      </c>
      <c r="N140" s="711">
        <v>0.21000000000000002</v>
      </c>
      <c r="O140" s="711">
        <v>1366.36</v>
      </c>
      <c r="P140" s="701">
        <v>0.39229737838683659</v>
      </c>
      <c r="Q140" s="712">
        <v>6506.476190476189</v>
      </c>
    </row>
    <row r="141" spans="1:17" ht="14.4" customHeight="1" x14ac:dyDescent="0.3">
      <c r="A141" s="695" t="s">
        <v>4974</v>
      </c>
      <c r="B141" s="696" t="s">
        <v>4567</v>
      </c>
      <c r="C141" s="696" t="s">
        <v>3865</v>
      </c>
      <c r="D141" s="696" t="s">
        <v>4982</v>
      </c>
      <c r="E141" s="696" t="s">
        <v>4317</v>
      </c>
      <c r="F141" s="711"/>
      <c r="G141" s="711"/>
      <c r="H141" s="711"/>
      <c r="I141" s="711"/>
      <c r="J141" s="711">
        <v>2</v>
      </c>
      <c r="K141" s="711">
        <v>1950.44</v>
      </c>
      <c r="L141" s="711"/>
      <c r="M141" s="711">
        <v>975.22</v>
      </c>
      <c r="N141" s="711"/>
      <c r="O141" s="711"/>
      <c r="P141" s="701"/>
      <c r="Q141" s="712"/>
    </row>
    <row r="142" spans="1:17" ht="14.4" customHeight="1" x14ac:dyDescent="0.3">
      <c r="A142" s="695" t="s">
        <v>4974</v>
      </c>
      <c r="B142" s="696" t="s">
        <v>4567</v>
      </c>
      <c r="C142" s="696" t="s">
        <v>3865</v>
      </c>
      <c r="D142" s="696" t="s">
        <v>4983</v>
      </c>
      <c r="E142" s="696" t="s">
        <v>3860</v>
      </c>
      <c r="F142" s="711">
        <v>0.06</v>
      </c>
      <c r="G142" s="711">
        <v>339.21</v>
      </c>
      <c r="H142" s="711">
        <v>1</v>
      </c>
      <c r="I142" s="711">
        <v>5653.5</v>
      </c>
      <c r="J142" s="711"/>
      <c r="K142" s="711"/>
      <c r="L142" s="711"/>
      <c r="M142" s="711"/>
      <c r="N142" s="711"/>
      <c r="O142" s="711"/>
      <c r="P142" s="701"/>
      <c r="Q142" s="712"/>
    </row>
    <row r="143" spans="1:17" ht="14.4" customHeight="1" x14ac:dyDescent="0.3">
      <c r="A143" s="695" t="s">
        <v>4974</v>
      </c>
      <c r="B143" s="696" t="s">
        <v>4567</v>
      </c>
      <c r="C143" s="696" t="s">
        <v>3865</v>
      </c>
      <c r="D143" s="696" t="s">
        <v>4984</v>
      </c>
      <c r="E143" s="696" t="s">
        <v>4985</v>
      </c>
      <c r="F143" s="711"/>
      <c r="G143" s="711"/>
      <c r="H143" s="711"/>
      <c r="I143" s="711"/>
      <c r="J143" s="711">
        <v>0.1</v>
      </c>
      <c r="K143" s="711">
        <v>978.06</v>
      </c>
      <c r="L143" s="711"/>
      <c r="M143" s="711">
        <v>9780.5999999999985</v>
      </c>
      <c r="N143" s="711"/>
      <c r="O143" s="711"/>
      <c r="P143" s="701"/>
      <c r="Q143" s="712"/>
    </row>
    <row r="144" spans="1:17" ht="14.4" customHeight="1" x14ac:dyDescent="0.3">
      <c r="A144" s="695" t="s">
        <v>4974</v>
      </c>
      <c r="B144" s="696" t="s">
        <v>4567</v>
      </c>
      <c r="C144" s="696" t="s">
        <v>3865</v>
      </c>
      <c r="D144" s="696" t="s">
        <v>4986</v>
      </c>
      <c r="E144" s="696" t="s">
        <v>4740</v>
      </c>
      <c r="F144" s="711">
        <v>0.3</v>
      </c>
      <c r="G144" s="711">
        <v>1623.99</v>
      </c>
      <c r="H144" s="711">
        <v>1</v>
      </c>
      <c r="I144" s="711">
        <v>5413.3</v>
      </c>
      <c r="J144" s="711"/>
      <c r="K144" s="711"/>
      <c r="L144" s="711"/>
      <c r="M144" s="711"/>
      <c r="N144" s="711">
        <v>0.28000000000000003</v>
      </c>
      <c r="O144" s="711">
        <v>1529.0100000000002</v>
      </c>
      <c r="P144" s="701">
        <v>0.94151441819223036</v>
      </c>
      <c r="Q144" s="712">
        <v>5460.75</v>
      </c>
    </row>
    <row r="145" spans="1:17" ht="14.4" customHeight="1" x14ac:dyDescent="0.3">
      <c r="A145" s="695" t="s">
        <v>4974</v>
      </c>
      <c r="B145" s="696" t="s">
        <v>4567</v>
      </c>
      <c r="C145" s="696" t="s">
        <v>3865</v>
      </c>
      <c r="D145" s="696" t="s">
        <v>4987</v>
      </c>
      <c r="E145" s="696" t="s">
        <v>4740</v>
      </c>
      <c r="F145" s="711">
        <v>1.73</v>
      </c>
      <c r="G145" s="711">
        <v>18730.039999999997</v>
      </c>
      <c r="H145" s="711">
        <v>1</v>
      </c>
      <c r="I145" s="711">
        <v>10826.612716763004</v>
      </c>
      <c r="J145" s="711">
        <v>3.04</v>
      </c>
      <c r="K145" s="711">
        <v>33115.25</v>
      </c>
      <c r="L145" s="711">
        <v>1.7680287922503104</v>
      </c>
      <c r="M145" s="711">
        <v>10893.174342105263</v>
      </c>
      <c r="N145" s="711">
        <v>2.7600000000000002</v>
      </c>
      <c r="O145" s="711">
        <v>30143.45</v>
      </c>
      <c r="P145" s="701">
        <v>1.6093638881710881</v>
      </c>
      <c r="Q145" s="712">
        <v>10921.539855072464</v>
      </c>
    </row>
    <row r="146" spans="1:17" ht="14.4" customHeight="1" x14ac:dyDescent="0.3">
      <c r="A146" s="695" t="s">
        <v>4974</v>
      </c>
      <c r="B146" s="696" t="s">
        <v>4567</v>
      </c>
      <c r="C146" s="696" t="s">
        <v>3865</v>
      </c>
      <c r="D146" s="696" t="s">
        <v>4988</v>
      </c>
      <c r="E146" s="696" t="s">
        <v>4985</v>
      </c>
      <c r="F146" s="711">
        <v>0.3</v>
      </c>
      <c r="G146" s="711">
        <v>581.73</v>
      </c>
      <c r="H146" s="711">
        <v>1</v>
      </c>
      <c r="I146" s="711">
        <v>1939.1000000000001</v>
      </c>
      <c r="J146" s="711">
        <v>0.1</v>
      </c>
      <c r="K146" s="711">
        <v>195.61</v>
      </c>
      <c r="L146" s="711">
        <v>0.33625565124714218</v>
      </c>
      <c r="M146" s="711">
        <v>1956.1000000000001</v>
      </c>
      <c r="N146" s="711">
        <v>0.70000000000000007</v>
      </c>
      <c r="O146" s="711">
        <v>1369.27</v>
      </c>
      <c r="P146" s="701">
        <v>2.3537895587299951</v>
      </c>
      <c r="Q146" s="712">
        <v>1956.0999999999997</v>
      </c>
    </row>
    <row r="147" spans="1:17" ht="14.4" customHeight="1" x14ac:dyDescent="0.3">
      <c r="A147" s="695" t="s">
        <v>4974</v>
      </c>
      <c r="B147" s="696" t="s">
        <v>4567</v>
      </c>
      <c r="C147" s="696" t="s">
        <v>3865</v>
      </c>
      <c r="D147" s="696" t="s">
        <v>4989</v>
      </c>
      <c r="E147" s="696" t="s">
        <v>4990</v>
      </c>
      <c r="F147" s="711"/>
      <c r="G147" s="711"/>
      <c r="H147" s="711"/>
      <c r="I147" s="711"/>
      <c r="J147" s="711">
        <v>0.02</v>
      </c>
      <c r="K147" s="711">
        <v>7.58</v>
      </c>
      <c r="L147" s="711"/>
      <c r="M147" s="711">
        <v>379</v>
      </c>
      <c r="N147" s="711"/>
      <c r="O147" s="711"/>
      <c r="P147" s="701"/>
      <c r="Q147" s="712"/>
    </row>
    <row r="148" spans="1:17" ht="14.4" customHeight="1" x14ac:dyDescent="0.3">
      <c r="A148" s="695" t="s">
        <v>4974</v>
      </c>
      <c r="B148" s="696" t="s">
        <v>4567</v>
      </c>
      <c r="C148" s="696" t="s">
        <v>3885</v>
      </c>
      <c r="D148" s="696" t="s">
        <v>4991</v>
      </c>
      <c r="E148" s="696" t="s">
        <v>4992</v>
      </c>
      <c r="F148" s="711">
        <v>1</v>
      </c>
      <c r="G148" s="711">
        <v>972.32</v>
      </c>
      <c r="H148" s="711">
        <v>1</v>
      </c>
      <c r="I148" s="711">
        <v>972.32</v>
      </c>
      <c r="J148" s="711">
        <v>1</v>
      </c>
      <c r="K148" s="711">
        <v>972.32</v>
      </c>
      <c r="L148" s="711">
        <v>1</v>
      </c>
      <c r="M148" s="711">
        <v>972.32</v>
      </c>
      <c r="N148" s="711">
        <v>3</v>
      </c>
      <c r="O148" s="711">
        <v>2916.96</v>
      </c>
      <c r="P148" s="701">
        <v>3</v>
      </c>
      <c r="Q148" s="712">
        <v>972.32</v>
      </c>
    </row>
    <row r="149" spans="1:17" ht="14.4" customHeight="1" x14ac:dyDescent="0.3">
      <c r="A149" s="695" t="s">
        <v>4974</v>
      </c>
      <c r="B149" s="696" t="s">
        <v>4567</v>
      </c>
      <c r="C149" s="696" t="s">
        <v>3885</v>
      </c>
      <c r="D149" s="696" t="s">
        <v>4993</v>
      </c>
      <c r="E149" s="696" t="s">
        <v>4992</v>
      </c>
      <c r="F149" s="711"/>
      <c r="G149" s="711"/>
      <c r="H149" s="711"/>
      <c r="I149" s="711"/>
      <c r="J149" s="711">
        <v>3</v>
      </c>
      <c r="K149" s="711">
        <v>5121.93</v>
      </c>
      <c r="L149" s="711"/>
      <c r="M149" s="711">
        <v>1707.3100000000002</v>
      </c>
      <c r="N149" s="711">
        <v>2</v>
      </c>
      <c r="O149" s="711">
        <v>3414.62</v>
      </c>
      <c r="P149" s="701"/>
      <c r="Q149" s="712">
        <v>1707.31</v>
      </c>
    </row>
    <row r="150" spans="1:17" ht="14.4" customHeight="1" x14ac:dyDescent="0.3">
      <c r="A150" s="695" t="s">
        <v>4974</v>
      </c>
      <c r="B150" s="696" t="s">
        <v>4567</v>
      </c>
      <c r="C150" s="696" t="s">
        <v>3885</v>
      </c>
      <c r="D150" s="696" t="s">
        <v>4994</v>
      </c>
      <c r="E150" s="696" t="s">
        <v>4992</v>
      </c>
      <c r="F150" s="711"/>
      <c r="G150" s="711"/>
      <c r="H150" s="711"/>
      <c r="I150" s="711"/>
      <c r="J150" s="711">
        <v>1</v>
      </c>
      <c r="K150" s="711">
        <v>2066.3000000000002</v>
      </c>
      <c r="L150" s="711"/>
      <c r="M150" s="711">
        <v>2066.3000000000002</v>
      </c>
      <c r="N150" s="711"/>
      <c r="O150" s="711"/>
      <c r="P150" s="701"/>
      <c r="Q150" s="712"/>
    </row>
    <row r="151" spans="1:17" ht="14.4" customHeight="1" x14ac:dyDescent="0.3">
      <c r="A151" s="695" t="s">
        <v>4974</v>
      </c>
      <c r="B151" s="696" t="s">
        <v>4567</v>
      </c>
      <c r="C151" s="696" t="s">
        <v>3885</v>
      </c>
      <c r="D151" s="696" t="s">
        <v>4995</v>
      </c>
      <c r="E151" s="696" t="s">
        <v>4996</v>
      </c>
      <c r="F151" s="711">
        <v>1</v>
      </c>
      <c r="G151" s="711">
        <v>1932.09</v>
      </c>
      <c r="H151" s="711">
        <v>1</v>
      </c>
      <c r="I151" s="711">
        <v>1932.09</v>
      </c>
      <c r="J151" s="711">
        <v>1</v>
      </c>
      <c r="K151" s="711">
        <v>1932.09</v>
      </c>
      <c r="L151" s="711">
        <v>1</v>
      </c>
      <c r="M151" s="711">
        <v>1932.09</v>
      </c>
      <c r="N151" s="711"/>
      <c r="O151" s="711"/>
      <c r="P151" s="701"/>
      <c r="Q151" s="712"/>
    </row>
    <row r="152" spans="1:17" ht="14.4" customHeight="1" x14ac:dyDescent="0.3">
      <c r="A152" s="695" t="s">
        <v>4974</v>
      </c>
      <c r="B152" s="696" t="s">
        <v>4567</v>
      </c>
      <c r="C152" s="696" t="s">
        <v>3885</v>
      </c>
      <c r="D152" s="696" t="s">
        <v>4997</v>
      </c>
      <c r="E152" s="696" t="s">
        <v>4998</v>
      </c>
      <c r="F152" s="711"/>
      <c r="G152" s="711"/>
      <c r="H152" s="711"/>
      <c r="I152" s="711"/>
      <c r="J152" s="711">
        <v>3</v>
      </c>
      <c r="K152" s="711">
        <v>3083.2799999999997</v>
      </c>
      <c r="L152" s="711"/>
      <c r="M152" s="711">
        <v>1027.76</v>
      </c>
      <c r="N152" s="711">
        <v>1</v>
      </c>
      <c r="O152" s="711">
        <v>1027.76</v>
      </c>
      <c r="P152" s="701"/>
      <c r="Q152" s="712">
        <v>1027.76</v>
      </c>
    </row>
    <row r="153" spans="1:17" ht="14.4" customHeight="1" x14ac:dyDescent="0.3">
      <c r="A153" s="695" t="s">
        <v>4974</v>
      </c>
      <c r="B153" s="696" t="s">
        <v>4567</v>
      </c>
      <c r="C153" s="696" t="s">
        <v>3885</v>
      </c>
      <c r="D153" s="696" t="s">
        <v>4999</v>
      </c>
      <c r="E153" s="696" t="s">
        <v>5000</v>
      </c>
      <c r="F153" s="711"/>
      <c r="G153" s="711"/>
      <c r="H153" s="711"/>
      <c r="I153" s="711"/>
      <c r="J153" s="711">
        <v>1</v>
      </c>
      <c r="K153" s="711">
        <v>17350</v>
      </c>
      <c r="L153" s="711"/>
      <c r="M153" s="711">
        <v>17350</v>
      </c>
      <c r="N153" s="711"/>
      <c r="O153" s="711"/>
      <c r="P153" s="701"/>
      <c r="Q153" s="712"/>
    </row>
    <row r="154" spans="1:17" ht="14.4" customHeight="1" x14ac:dyDescent="0.3">
      <c r="A154" s="695" t="s">
        <v>4974</v>
      </c>
      <c r="B154" s="696" t="s">
        <v>4567</v>
      </c>
      <c r="C154" s="696" t="s">
        <v>3885</v>
      </c>
      <c r="D154" s="696" t="s">
        <v>5001</v>
      </c>
      <c r="E154" s="696" t="s">
        <v>5002</v>
      </c>
      <c r="F154" s="711"/>
      <c r="G154" s="711"/>
      <c r="H154" s="711"/>
      <c r="I154" s="711"/>
      <c r="J154" s="711">
        <v>1</v>
      </c>
      <c r="K154" s="711">
        <v>3314.29</v>
      </c>
      <c r="L154" s="711"/>
      <c r="M154" s="711">
        <v>3314.29</v>
      </c>
      <c r="N154" s="711"/>
      <c r="O154" s="711"/>
      <c r="P154" s="701"/>
      <c r="Q154" s="712"/>
    </row>
    <row r="155" spans="1:17" ht="14.4" customHeight="1" x14ac:dyDescent="0.3">
      <c r="A155" s="695" t="s">
        <v>4974</v>
      </c>
      <c r="B155" s="696" t="s">
        <v>4567</v>
      </c>
      <c r="C155" s="696" t="s">
        <v>3885</v>
      </c>
      <c r="D155" s="696" t="s">
        <v>5003</v>
      </c>
      <c r="E155" s="696" t="s">
        <v>5004</v>
      </c>
      <c r="F155" s="711"/>
      <c r="G155" s="711"/>
      <c r="H155" s="711"/>
      <c r="I155" s="711"/>
      <c r="J155" s="711">
        <v>1</v>
      </c>
      <c r="K155" s="711">
        <v>11772</v>
      </c>
      <c r="L155" s="711"/>
      <c r="M155" s="711">
        <v>11772</v>
      </c>
      <c r="N155" s="711"/>
      <c r="O155" s="711"/>
      <c r="P155" s="701"/>
      <c r="Q155" s="712"/>
    </row>
    <row r="156" spans="1:17" ht="14.4" customHeight="1" x14ac:dyDescent="0.3">
      <c r="A156" s="695" t="s">
        <v>4974</v>
      </c>
      <c r="B156" s="696" t="s">
        <v>4567</v>
      </c>
      <c r="C156" s="696" t="s">
        <v>3885</v>
      </c>
      <c r="D156" s="696" t="s">
        <v>5005</v>
      </c>
      <c r="E156" s="696" t="s">
        <v>5006</v>
      </c>
      <c r="F156" s="711"/>
      <c r="G156" s="711"/>
      <c r="H156" s="711"/>
      <c r="I156" s="711"/>
      <c r="J156" s="711"/>
      <c r="K156" s="711"/>
      <c r="L156" s="711"/>
      <c r="M156" s="711"/>
      <c r="N156" s="711">
        <v>1</v>
      </c>
      <c r="O156" s="711">
        <v>166546.75</v>
      </c>
      <c r="P156" s="701"/>
      <c r="Q156" s="712">
        <v>166546.75</v>
      </c>
    </row>
    <row r="157" spans="1:17" ht="14.4" customHeight="1" x14ac:dyDescent="0.3">
      <c r="A157" s="695" t="s">
        <v>4974</v>
      </c>
      <c r="B157" s="696" t="s">
        <v>4567</v>
      </c>
      <c r="C157" s="696" t="s">
        <v>3885</v>
      </c>
      <c r="D157" s="696" t="s">
        <v>5007</v>
      </c>
      <c r="E157" s="696" t="s">
        <v>5008</v>
      </c>
      <c r="F157" s="711"/>
      <c r="G157" s="711"/>
      <c r="H157" s="711"/>
      <c r="I157" s="711"/>
      <c r="J157" s="711"/>
      <c r="K157" s="711"/>
      <c r="L157" s="711"/>
      <c r="M157" s="711"/>
      <c r="N157" s="711">
        <v>1</v>
      </c>
      <c r="O157" s="711">
        <v>3991.04</v>
      </c>
      <c r="P157" s="701"/>
      <c r="Q157" s="712">
        <v>3991.04</v>
      </c>
    </row>
    <row r="158" spans="1:17" ht="14.4" customHeight="1" x14ac:dyDescent="0.3">
      <c r="A158" s="695" t="s">
        <v>4974</v>
      </c>
      <c r="B158" s="696" t="s">
        <v>4567</v>
      </c>
      <c r="C158" s="696" t="s">
        <v>3885</v>
      </c>
      <c r="D158" s="696" t="s">
        <v>5009</v>
      </c>
      <c r="E158" s="696" t="s">
        <v>5010</v>
      </c>
      <c r="F158" s="711"/>
      <c r="G158" s="711"/>
      <c r="H158" s="711"/>
      <c r="I158" s="711"/>
      <c r="J158" s="711">
        <v>1</v>
      </c>
      <c r="K158" s="711">
        <v>6890.78</v>
      </c>
      <c r="L158" s="711"/>
      <c r="M158" s="711">
        <v>6890.78</v>
      </c>
      <c r="N158" s="711">
        <v>1</v>
      </c>
      <c r="O158" s="711">
        <v>6890.78</v>
      </c>
      <c r="P158" s="701"/>
      <c r="Q158" s="712">
        <v>6890.78</v>
      </c>
    </row>
    <row r="159" spans="1:17" ht="14.4" customHeight="1" x14ac:dyDescent="0.3">
      <c r="A159" s="695" t="s">
        <v>4974</v>
      </c>
      <c r="B159" s="696" t="s">
        <v>4567</v>
      </c>
      <c r="C159" s="696" t="s">
        <v>3885</v>
      </c>
      <c r="D159" s="696" t="s">
        <v>5011</v>
      </c>
      <c r="E159" s="696" t="s">
        <v>5012</v>
      </c>
      <c r="F159" s="711"/>
      <c r="G159" s="711"/>
      <c r="H159" s="711"/>
      <c r="I159" s="711"/>
      <c r="J159" s="711">
        <v>1</v>
      </c>
      <c r="K159" s="711">
        <v>1002.8</v>
      </c>
      <c r="L159" s="711"/>
      <c r="M159" s="711">
        <v>1002.8</v>
      </c>
      <c r="N159" s="711">
        <v>2</v>
      </c>
      <c r="O159" s="711">
        <v>2005.6</v>
      </c>
      <c r="P159" s="701"/>
      <c r="Q159" s="712">
        <v>1002.8</v>
      </c>
    </row>
    <row r="160" spans="1:17" ht="14.4" customHeight="1" x14ac:dyDescent="0.3">
      <c r="A160" s="695" t="s">
        <v>4974</v>
      </c>
      <c r="B160" s="696" t="s">
        <v>4567</v>
      </c>
      <c r="C160" s="696" t="s">
        <v>3885</v>
      </c>
      <c r="D160" s="696" t="s">
        <v>5013</v>
      </c>
      <c r="E160" s="696" t="s">
        <v>5014</v>
      </c>
      <c r="F160" s="711">
        <v>1</v>
      </c>
      <c r="G160" s="711">
        <v>5259.23</v>
      </c>
      <c r="H160" s="711">
        <v>1</v>
      </c>
      <c r="I160" s="711">
        <v>5259.23</v>
      </c>
      <c r="J160" s="711">
        <v>2</v>
      </c>
      <c r="K160" s="711">
        <v>10518.46</v>
      </c>
      <c r="L160" s="711">
        <v>2</v>
      </c>
      <c r="M160" s="711">
        <v>5259.23</v>
      </c>
      <c r="N160" s="711">
        <v>4</v>
      </c>
      <c r="O160" s="711">
        <v>21036.92</v>
      </c>
      <c r="P160" s="701">
        <v>4</v>
      </c>
      <c r="Q160" s="712">
        <v>5259.23</v>
      </c>
    </row>
    <row r="161" spans="1:17" ht="14.4" customHeight="1" x14ac:dyDescent="0.3">
      <c r="A161" s="695" t="s">
        <v>4974</v>
      </c>
      <c r="B161" s="696" t="s">
        <v>4567</v>
      </c>
      <c r="C161" s="696" t="s">
        <v>3885</v>
      </c>
      <c r="D161" s="696" t="s">
        <v>5015</v>
      </c>
      <c r="E161" s="696" t="s">
        <v>5016</v>
      </c>
      <c r="F161" s="711"/>
      <c r="G161" s="711"/>
      <c r="H161" s="711"/>
      <c r="I161" s="711"/>
      <c r="J161" s="711"/>
      <c r="K161" s="711"/>
      <c r="L161" s="711"/>
      <c r="M161" s="711"/>
      <c r="N161" s="711">
        <v>1</v>
      </c>
      <c r="O161" s="711">
        <v>1497.44</v>
      </c>
      <c r="P161" s="701"/>
      <c r="Q161" s="712">
        <v>1497.44</v>
      </c>
    </row>
    <row r="162" spans="1:17" ht="14.4" customHeight="1" x14ac:dyDescent="0.3">
      <c r="A162" s="695" t="s">
        <v>4974</v>
      </c>
      <c r="B162" s="696" t="s">
        <v>4567</v>
      </c>
      <c r="C162" s="696" t="s">
        <v>3885</v>
      </c>
      <c r="D162" s="696" t="s">
        <v>5017</v>
      </c>
      <c r="E162" s="696" t="s">
        <v>5018</v>
      </c>
      <c r="F162" s="711"/>
      <c r="G162" s="711"/>
      <c r="H162" s="711"/>
      <c r="I162" s="711"/>
      <c r="J162" s="711"/>
      <c r="K162" s="711"/>
      <c r="L162" s="711"/>
      <c r="M162" s="711"/>
      <c r="N162" s="711">
        <v>1</v>
      </c>
      <c r="O162" s="711">
        <v>605.65</v>
      </c>
      <c r="P162" s="701"/>
      <c r="Q162" s="712">
        <v>605.65</v>
      </c>
    </row>
    <row r="163" spans="1:17" ht="14.4" customHeight="1" x14ac:dyDescent="0.3">
      <c r="A163" s="695" t="s">
        <v>4974</v>
      </c>
      <c r="B163" s="696" t="s">
        <v>4567</v>
      </c>
      <c r="C163" s="696" t="s">
        <v>3885</v>
      </c>
      <c r="D163" s="696" t="s">
        <v>5019</v>
      </c>
      <c r="E163" s="696" t="s">
        <v>5020</v>
      </c>
      <c r="F163" s="711"/>
      <c r="G163" s="711"/>
      <c r="H163" s="711"/>
      <c r="I163" s="711"/>
      <c r="J163" s="711">
        <v>1</v>
      </c>
      <c r="K163" s="711">
        <v>831.16</v>
      </c>
      <c r="L163" s="711"/>
      <c r="M163" s="711">
        <v>831.16</v>
      </c>
      <c r="N163" s="711"/>
      <c r="O163" s="711"/>
      <c r="P163" s="701"/>
      <c r="Q163" s="712"/>
    </row>
    <row r="164" spans="1:17" ht="14.4" customHeight="1" x14ac:dyDescent="0.3">
      <c r="A164" s="695" t="s">
        <v>4974</v>
      </c>
      <c r="B164" s="696" t="s">
        <v>4567</v>
      </c>
      <c r="C164" s="696" t="s">
        <v>3885</v>
      </c>
      <c r="D164" s="696" t="s">
        <v>5021</v>
      </c>
      <c r="E164" s="696" t="s">
        <v>5020</v>
      </c>
      <c r="F164" s="711"/>
      <c r="G164" s="711"/>
      <c r="H164" s="711"/>
      <c r="I164" s="711"/>
      <c r="J164" s="711">
        <v>2</v>
      </c>
      <c r="K164" s="711">
        <v>1776.12</v>
      </c>
      <c r="L164" s="711"/>
      <c r="M164" s="711">
        <v>888.06</v>
      </c>
      <c r="N164" s="711">
        <v>5</v>
      </c>
      <c r="O164" s="711">
        <v>4440.2999999999993</v>
      </c>
      <c r="P164" s="701"/>
      <c r="Q164" s="712">
        <v>888.05999999999983</v>
      </c>
    </row>
    <row r="165" spans="1:17" ht="14.4" customHeight="1" x14ac:dyDescent="0.3">
      <c r="A165" s="695" t="s">
        <v>4974</v>
      </c>
      <c r="B165" s="696" t="s">
        <v>4567</v>
      </c>
      <c r="C165" s="696" t="s">
        <v>3885</v>
      </c>
      <c r="D165" s="696" t="s">
        <v>5022</v>
      </c>
      <c r="E165" s="696" t="s">
        <v>5023</v>
      </c>
      <c r="F165" s="711">
        <v>1</v>
      </c>
      <c r="G165" s="711">
        <v>888.06</v>
      </c>
      <c r="H165" s="711">
        <v>1</v>
      </c>
      <c r="I165" s="711">
        <v>888.06</v>
      </c>
      <c r="J165" s="711">
        <v>1</v>
      </c>
      <c r="K165" s="711">
        <v>888.06</v>
      </c>
      <c r="L165" s="711">
        <v>1</v>
      </c>
      <c r="M165" s="711">
        <v>888.06</v>
      </c>
      <c r="N165" s="711">
        <v>3</v>
      </c>
      <c r="O165" s="711">
        <v>2664.18</v>
      </c>
      <c r="P165" s="701">
        <v>3</v>
      </c>
      <c r="Q165" s="712">
        <v>888.06</v>
      </c>
    </row>
    <row r="166" spans="1:17" ht="14.4" customHeight="1" x14ac:dyDescent="0.3">
      <c r="A166" s="695" t="s">
        <v>4974</v>
      </c>
      <c r="B166" s="696" t="s">
        <v>4567</v>
      </c>
      <c r="C166" s="696" t="s">
        <v>3885</v>
      </c>
      <c r="D166" s="696" t="s">
        <v>5024</v>
      </c>
      <c r="E166" s="696" t="s">
        <v>5025</v>
      </c>
      <c r="F166" s="711">
        <v>12</v>
      </c>
      <c r="G166" s="711">
        <v>46785.599999999999</v>
      </c>
      <c r="H166" s="711">
        <v>1</v>
      </c>
      <c r="I166" s="711">
        <v>3898.7999999999997</v>
      </c>
      <c r="J166" s="711">
        <v>12</v>
      </c>
      <c r="K166" s="711">
        <v>46785.599999999999</v>
      </c>
      <c r="L166" s="711">
        <v>1</v>
      </c>
      <c r="M166" s="711">
        <v>3898.7999999999997</v>
      </c>
      <c r="N166" s="711">
        <v>1</v>
      </c>
      <c r="O166" s="711">
        <v>3898.8</v>
      </c>
      <c r="P166" s="701">
        <v>8.3333333333333343E-2</v>
      </c>
      <c r="Q166" s="712">
        <v>3898.8</v>
      </c>
    </row>
    <row r="167" spans="1:17" ht="14.4" customHeight="1" x14ac:dyDescent="0.3">
      <c r="A167" s="695" t="s">
        <v>4974</v>
      </c>
      <c r="B167" s="696" t="s">
        <v>4567</v>
      </c>
      <c r="C167" s="696" t="s">
        <v>3885</v>
      </c>
      <c r="D167" s="696" t="s">
        <v>5026</v>
      </c>
      <c r="E167" s="696" t="s">
        <v>5027</v>
      </c>
      <c r="F167" s="711"/>
      <c r="G167" s="711"/>
      <c r="H167" s="711"/>
      <c r="I167" s="711"/>
      <c r="J167" s="711">
        <v>2</v>
      </c>
      <c r="K167" s="711">
        <v>44000</v>
      </c>
      <c r="L167" s="711"/>
      <c r="M167" s="711">
        <v>22000</v>
      </c>
      <c r="N167" s="711"/>
      <c r="O167" s="711"/>
      <c r="P167" s="701"/>
      <c r="Q167" s="712"/>
    </row>
    <row r="168" spans="1:17" ht="14.4" customHeight="1" x14ac:dyDescent="0.3">
      <c r="A168" s="695" t="s">
        <v>4974</v>
      </c>
      <c r="B168" s="696" t="s">
        <v>4567</v>
      </c>
      <c r="C168" s="696" t="s">
        <v>3885</v>
      </c>
      <c r="D168" s="696" t="s">
        <v>5028</v>
      </c>
      <c r="E168" s="696" t="s">
        <v>5029</v>
      </c>
      <c r="F168" s="711"/>
      <c r="G168" s="711"/>
      <c r="H168" s="711"/>
      <c r="I168" s="711"/>
      <c r="J168" s="711">
        <v>1</v>
      </c>
      <c r="K168" s="711">
        <v>1472.88</v>
      </c>
      <c r="L168" s="711"/>
      <c r="M168" s="711">
        <v>1472.88</v>
      </c>
      <c r="N168" s="711"/>
      <c r="O168" s="711"/>
      <c r="P168" s="701"/>
      <c r="Q168" s="712"/>
    </row>
    <row r="169" spans="1:17" ht="14.4" customHeight="1" x14ac:dyDescent="0.3">
      <c r="A169" s="695" t="s">
        <v>4974</v>
      </c>
      <c r="B169" s="696" t="s">
        <v>4567</v>
      </c>
      <c r="C169" s="696" t="s">
        <v>3885</v>
      </c>
      <c r="D169" s="696" t="s">
        <v>5030</v>
      </c>
      <c r="E169" s="696" t="s">
        <v>5031</v>
      </c>
      <c r="F169" s="711"/>
      <c r="G169" s="711"/>
      <c r="H169" s="711"/>
      <c r="I169" s="711"/>
      <c r="J169" s="711"/>
      <c r="K169" s="711"/>
      <c r="L169" s="711"/>
      <c r="M169" s="711"/>
      <c r="N169" s="711">
        <v>1</v>
      </c>
      <c r="O169" s="711">
        <v>1312.14</v>
      </c>
      <c r="P169" s="701"/>
      <c r="Q169" s="712">
        <v>1312.14</v>
      </c>
    </row>
    <row r="170" spans="1:17" ht="14.4" customHeight="1" x14ac:dyDescent="0.3">
      <c r="A170" s="695" t="s">
        <v>4974</v>
      </c>
      <c r="B170" s="696" t="s">
        <v>4567</v>
      </c>
      <c r="C170" s="696" t="s">
        <v>3885</v>
      </c>
      <c r="D170" s="696" t="s">
        <v>5032</v>
      </c>
      <c r="E170" s="696" t="s">
        <v>5033</v>
      </c>
      <c r="F170" s="711"/>
      <c r="G170" s="711"/>
      <c r="H170" s="711"/>
      <c r="I170" s="711"/>
      <c r="J170" s="711"/>
      <c r="K170" s="711"/>
      <c r="L170" s="711"/>
      <c r="M170" s="711"/>
      <c r="N170" s="711">
        <v>3</v>
      </c>
      <c r="O170" s="711">
        <v>10933.74</v>
      </c>
      <c r="P170" s="701"/>
      <c r="Q170" s="712">
        <v>3644.58</v>
      </c>
    </row>
    <row r="171" spans="1:17" ht="14.4" customHeight="1" x14ac:dyDescent="0.3">
      <c r="A171" s="695" t="s">
        <v>4974</v>
      </c>
      <c r="B171" s="696" t="s">
        <v>4567</v>
      </c>
      <c r="C171" s="696" t="s">
        <v>3885</v>
      </c>
      <c r="D171" s="696" t="s">
        <v>5034</v>
      </c>
      <c r="E171" s="696" t="s">
        <v>5035</v>
      </c>
      <c r="F171" s="711"/>
      <c r="G171" s="711"/>
      <c r="H171" s="711"/>
      <c r="I171" s="711"/>
      <c r="J171" s="711">
        <v>2</v>
      </c>
      <c r="K171" s="711">
        <v>2611.64</v>
      </c>
      <c r="L171" s="711"/>
      <c r="M171" s="711">
        <v>1305.82</v>
      </c>
      <c r="N171" s="711">
        <v>1</v>
      </c>
      <c r="O171" s="711">
        <v>1305.82</v>
      </c>
      <c r="P171" s="701"/>
      <c r="Q171" s="712">
        <v>1305.82</v>
      </c>
    </row>
    <row r="172" spans="1:17" ht="14.4" customHeight="1" x14ac:dyDescent="0.3">
      <c r="A172" s="695" t="s">
        <v>4974</v>
      </c>
      <c r="B172" s="696" t="s">
        <v>4567</v>
      </c>
      <c r="C172" s="696" t="s">
        <v>3885</v>
      </c>
      <c r="D172" s="696" t="s">
        <v>5036</v>
      </c>
      <c r="E172" s="696" t="s">
        <v>5037</v>
      </c>
      <c r="F172" s="711">
        <v>1</v>
      </c>
      <c r="G172" s="711">
        <v>359.1</v>
      </c>
      <c r="H172" s="711">
        <v>1</v>
      </c>
      <c r="I172" s="711">
        <v>359.1</v>
      </c>
      <c r="J172" s="711">
        <v>4</v>
      </c>
      <c r="K172" s="711">
        <v>1436.4</v>
      </c>
      <c r="L172" s="711">
        <v>4</v>
      </c>
      <c r="M172" s="711">
        <v>359.1</v>
      </c>
      <c r="N172" s="711">
        <v>4</v>
      </c>
      <c r="O172" s="711">
        <v>1436.4</v>
      </c>
      <c r="P172" s="701">
        <v>4</v>
      </c>
      <c r="Q172" s="712">
        <v>359.1</v>
      </c>
    </row>
    <row r="173" spans="1:17" ht="14.4" customHeight="1" x14ac:dyDescent="0.3">
      <c r="A173" s="695" t="s">
        <v>4974</v>
      </c>
      <c r="B173" s="696" t="s">
        <v>4567</v>
      </c>
      <c r="C173" s="696" t="s">
        <v>3885</v>
      </c>
      <c r="D173" s="696" t="s">
        <v>5038</v>
      </c>
      <c r="E173" s="696" t="s">
        <v>5039</v>
      </c>
      <c r="F173" s="711"/>
      <c r="G173" s="711"/>
      <c r="H173" s="711"/>
      <c r="I173" s="711"/>
      <c r="J173" s="711"/>
      <c r="K173" s="711"/>
      <c r="L173" s="711"/>
      <c r="M173" s="711"/>
      <c r="N173" s="711">
        <v>1</v>
      </c>
      <c r="O173" s="711">
        <v>893.9</v>
      </c>
      <c r="P173" s="701"/>
      <c r="Q173" s="712">
        <v>893.9</v>
      </c>
    </row>
    <row r="174" spans="1:17" ht="14.4" customHeight="1" x14ac:dyDescent="0.3">
      <c r="A174" s="695" t="s">
        <v>4974</v>
      </c>
      <c r="B174" s="696" t="s">
        <v>4567</v>
      </c>
      <c r="C174" s="696" t="s">
        <v>3885</v>
      </c>
      <c r="D174" s="696" t="s">
        <v>5040</v>
      </c>
      <c r="E174" s="696" t="s">
        <v>5041</v>
      </c>
      <c r="F174" s="711">
        <v>1</v>
      </c>
      <c r="G174" s="711">
        <v>16831.689999999999</v>
      </c>
      <c r="H174" s="711">
        <v>1</v>
      </c>
      <c r="I174" s="711">
        <v>16831.689999999999</v>
      </c>
      <c r="J174" s="711">
        <v>1</v>
      </c>
      <c r="K174" s="711">
        <v>16831.689999999999</v>
      </c>
      <c r="L174" s="711">
        <v>1</v>
      </c>
      <c r="M174" s="711">
        <v>16831.689999999999</v>
      </c>
      <c r="N174" s="711">
        <v>2</v>
      </c>
      <c r="O174" s="711">
        <v>33663.379999999997</v>
      </c>
      <c r="P174" s="701">
        <v>2</v>
      </c>
      <c r="Q174" s="712">
        <v>16831.689999999999</v>
      </c>
    </row>
    <row r="175" spans="1:17" ht="14.4" customHeight="1" x14ac:dyDescent="0.3">
      <c r="A175" s="695" t="s">
        <v>4974</v>
      </c>
      <c r="B175" s="696" t="s">
        <v>4567</v>
      </c>
      <c r="C175" s="696" t="s">
        <v>3885</v>
      </c>
      <c r="D175" s="696" t="s">
        <v>5042</v>
      </c>
      <c r="E175" s="696" t="s">
        <v>5043</v>
      </c>
      <c r="F175" s="711">
        <v>1</v>
      </c>
      <c r="G175" s="711">
        <v>6587.13</v>
      </c>
      <c r="H175" s="711">
        <v>1</v>
      </c>
      <c r="I175" s="711">
        <v>6587.13</v>
      </c>
      <c r="J175" s="711"/>
      <c r="K175" s="711"/>
      <c r="L175" s="711"/>
      <c r="M175" s="711"/>
      <c r="N175" s="711">
        <v>3</v>
      </c>
      <c r="O175" s="711">
        <v>19761.39</v>
      </c>
      <c r="P175" s="701">
        <v>3</v>
      </c>
      <c r="Q175" s="712">
        <v>6587.13</v>
      </c>
    </row>
    <row r="176" spans="1:17" ht="14.4" customHeight="1" x14ac:dyDescent="0.3">
      <c r="A176" s="695" t="s">
        <v>4974</v>
      </c>
      <c r="B176" s="696" t="s">
        <v>4567</v>
      </c>
      <c r="C176" s="696" t="s">
        <v>3885</v>
      </c>
      <c r="D176" s="696" t="s">
        <v>5044</v>
      </c>
      <c r="E176" s="696" t="s">
        <v>5045</v>
      </c>
      <c r="F176" s="711">
        <v>2</v>
      </c>
      <c r="G176" s="711">
        <v>3618.62</v>
      </c>
      <c r="H176" s="711">
        <v>1</v>
      </c>
      <c r="I176" s="711">
        <v>1809.31</v>
      </c>
      <c r="J176" s="711"/>
      <c r="K176" s="711"/>
      <c r="L176" s="711"/>
      <c r="M176" s="711"/>
      <c r="N176" s="711">
        <v>2</v>
      </c>
      <c r="O176" s="711">
        <v>3683.24</v>
      </c>
      <c r="P176" s="701">
        <v>1.0178576363365039</v>
      </c>
      <c r="Q176" s="712">
        <v>1841.62</v>
      </c>
    </row>
    <row r="177" spans="1:17" ht="14.4" customHeight="1" x14ac:dyDescent="0.3">
      <c r="A177" s="695" t="s">
        <v>4974</v>
      </c>
      <c r="B177" s="696" t="s">
        <v>4567</v>
      </c>
      <c r="C177" s="696" t="s">
        <v>3885</v>
      </c>
      <c r="D177" s="696" t="s">
        <v>5046</v>
      </c>
      <c r="E177" s="696" t="s">
        <v>5047</v>
      </c>
      <c r="F177" s="711"/>
      <c r="G177" s="711"/>
      <c r="H177" s="711"/>
      <c r="I177" s="711"/>
      <c r="J177" s="711">
        <v>1</v>
      </c>
      <c r="K177" s="711">
        <v>26499.82</v>
      </c>
      <c r="L177" s="711"/>
      <c r="M177" s="711">
        <v>26499.82</v>
      </c>
      <c r="N177" s="711"/>
      <c r="O177" s="711"/>
      <c r="P177" s="701"/>
      <c r="Q177" s="712"/>
    </row>
    <row r="178" spans="1:17" ht="14.4" customHeight="1" x14ac:dyDescent="0.3">
      <c r="A178" s="695" t="s">
        <v>4974</v>
      </c>
      <c r="B178" s="696" t="s">
        <v>4567</v>
      </c>
      <c r="C178" s="696" t="s">
        <v>3885</v>
      </c>
      <c r="D178" s="696" t="s">
        <v>5048</v>
      </c>
      <c r="E178" s="696" t="s">
        <v>5049</v>
      </c>
      <c r="F178" s="711"/>
      <c r="G178" s="711"/>
      <c r="H178" s="711"/>
      <c r="I178" s="711"/>
      <c r="J178" s="711"/>
      <c r="K178" s="711"/>
      <c r="L178" s="711"/>
      <c r="M178" s="711"/>
      <c r="N178" s="711">
        <v>1</v>
      </c>
      <c r="O178" s="711">
        <v>7794.49</v>
      </c>
      <c r="P178" s="701"/>
      <c r="Q178" s="712">
        <v>7794.49</v>
      </c>
    </row>
    <row r="179" spans="1:17" ht="14.4" customHeight="1" x14ac:dyDescent="0.3">
      <c r="A179" s="695" t="s">
        <v>4974</v>
      </c>
      <c r="B179" s="696" t="s">
        <v>4567</v>
      </c>
      <c r="C179" s="696" t="s">
        <v>3885</v>
      </c>
      <c r="D179" s="696" t="s">
        <v>5050</v>
      </c>
      <c r="E179" s="696" t="s">
        <v>5051</v>
      </c>
      <c r="F179" s="711"/>
      <c r="G179" s="711"/>
      <c r="H179" s="711"/>
      <c r="I179" s="711"/>
      <c r="J179" s="711"/>
      <c r="K179" s="711"/>
      <c r="L179" s="711"/>
      <c r="M179" s="711"/>
      <c r="N179" s="711">
        <v>1</v>
      </c>
      <c r="O179" s="711">
        <v>29883.55</v>
      </c>
      <c r="P179" s="701"/>
      <c r="Q179" s="712">
        <v>29883.55</v>
      </c>
    </row>
    <row r="180" spans="1:17" ht="14.4" customHeight="1" x14ac:dyDescent="0.3">
      <c r="A180" s="695" t="s">
        <v>4974</v>
      </c>
      <c r="B180" s="696" t="s">
        <v>4567</v>
      </c>
      <c r="C180" s="696" t="s">
        <v>3896</v>
      </c>
      <c r="D180" s="696" t="s">
        <v>5052</v>
      </c>
      <c r="E180" s="696" t="s">
        <v>5053</v>
      </c>
      <c r="F180" s="711">
        <v>1</v>
      </c>
      <c r="G180" s="711">
        <v>149</v>
      </c>
      <c r="H180" s="711">
        <v>1</v>
      </c>
      <c r="I180" s="711">
        <v>149</v>
      </c>
      <c r="J180" s="711">
        <v>1</v>
      </c>
      <c r="K180" s="711">
        <v>150</v>
      </c>
      <c r="L180" s="711">
        <v>1.0067114093959733</v>
      </c>
      <c r="M180" s="711">
        <v>150</v>
      </c>
      <c r="N180" s="711"/>
      <c r="O180" s="711"/>
      <c r="P180" s="701"/>
      <c r="Q180" s="712"/>
    </row>
    <row r="181" spans="1:17" ht="14.4" customHeight="1" x14ac:dyDescent="0.3">
      <c r="A181" s="695" t="s">
        <v>4974</v>
      </c>
      <c r="B181" s="696" t="s">
        <v>4567</v>
      </c>
      <c r="C181" s="696" t="s">
        <v>3896</v>
      </c>
      <c r="D181" s="696" t="s">
        <v>5054</v>
      </c>
      <c r="E181" s="696" t="s">
        <v>5055</v>
      </c>
      <c r="F181" s="711">
        <v>2</v>
      </c>
      <c r="G181" s="711">
        <v>362</v>
      </c>
      <c r="H181" s="711">
        <v>1</v>
      </c>
      <c r="I181" s="711">
        <v>181</v>
      </c>
      <c r="J181" s="711"/>
      <c r="K181" s="711"/>
      <c r="L181" s="711"/>
      <c r="M181" s="711"/>
      <c r="N181" s="711"/>
      <c r="O181" s="711"/>
      <c r="P181" s="701"/>
      <c r="Q181" s="712"/>
    </row>
    <row r="182" spans="1:17" ht="14.4" customHeight="1" x14ac:dyDescent="0.3">
      <c r="A182" s="695" t="s">
        <v>4974</v>
      </c>
      <c r="B182" s="696" t="s">
        <v>4567</v>
      </c>
      <c r="C182" s="696" t="s">
        <v>3896</v>
      </c>
      <c r="D182" s="696" t="s">
        <v>5056</v>
      </c>
      <c r="E182" s="696" t="s">
        <v>5057</v>
      </c>
      <c r="F182" s="711">
        <v>4</v>
      </c>
      <c r="G182" s="711">
        <v>496</v>
      </c>
      <c r="H182" s="711">
        <v>1</v>
      </c>
      <c r="I182" s="711">
        <v>124</v>
      </c>
      <c r="J182" s="711">
        <v>8</v>
      </c>
      <c r="K182" s="711">
        <v>992</v>
      </c>
      <c r="L182" s="711">
        <v>2</v>
      </c>
      <c r="M182" s="711">
        <v>124</v>
      </c>
      <c r="N182" s="711">
        <v>4</v>
      </c>
      <c r="O182" s="711">
        <v>497</v>
      </c>
      <c r="P182" s="701">
        <v>1.002016129032258</v>
      </c>
      <c r="Q182" s="712">
        <v>124.25</v>
      </c>
    </row>
    <row r="183" spans="1:17" ht="14.4" customHeight="1" x14ac:dyDescent="0.3">
      <c r="A183" s="695" t="s">
        <v>4974</v>
      </c>
      <c r="B183" s="696" t="s">
        <v>4567</v>
      </c>
      <c r="C183" s="696" t="s">
        <v>3896</v>
      </c>
      <c r="D183" s="696" t="s">
        <v>5058</v>
      </c>
      <c r="E183" s="696" t="s">
        <v>5059</v>
      </c>
      <c r="F183" s="711">
        <v>17</v>
      </c>
      <c r="G183" s="711">
        <v>3672</v>
      </c>
      <c r="H183" s="711">
        <v>1</v>
      </c>
      <c r="I183" s="711">
        <v>216</v>
      </c>
      <c r="J183" s="711">
        <v>9</v>
      </c>
      <c r="K183" s="711">
        <v>1953</v>
      </c>
      <c r="L183" s="711">
        <v>0.53186274509803921</v>
      </c>
      <c r="M183" s="711">
        <v>217</v>
      </c>
      <c r="N183" s="711">
        <v>33</v>
      </c>
      <c r="O183" s="711">
        <v>7162</v>
      </c>
      <c r="P183" s="701">
        <v>1.9504357298474946</v>
      </c>
      <c r="Q183" s="712">
        <v>217.03030303030303</v>
      </c>
    </row>
    <row r="184" spans="1:17" ht="14.4" customHeight="1" x14ac:dyDescent="0.3">
      <c r="A184" s="695" t="s">
        <v>4974</v>
      </c>
      <c r="B184" s="696" t="s">
        <v>4567</v>
      </c>
      <c r="C184" s="696" t="s">
        <v>3896</v>
      </c>
      <c r="D184" s="696" t="s">
        <v>5060</v>
      </c>
      <c r="E184" s="696" t="s">
        <v>5061</v>
      </c>
      <c r="F184" s="711">
        <v>5</v>
      </c>
      <c r="G184" s="711">
        <v>1090</v>
      </c>
      <c r="H184" s="711">
        <v>1</v>
      </c>
      <c r="I184" s="711">
        <v>218</v>
      </c>
      <c r="J184" s="711">
        <v>7</v>
      </c>
      <c r="K184" s="711">
        <v>1533</v>
      </c>
      <c r="L184" s="711">
        <v>1.4064220183486238</v>
      </c>
      <c r="M184" s="711">
        <v>219</v>
      </c>
      <c r="N184" s="711">
        <v>4</v>
      </c>
      <c r="O184" s="711">
        <v>876</v>
      </c>
      <c r="P184" s="701">
        <v>0.80366972477064225</v>
      </c>
      <c r="Q184" s="712">
        <v>219</v>
      </c>
    </row>
    <row r="185" spans="1:17" ht="14.4" customHeight="1" x14ac:dyDescent="0.3">
      <c r="A185" s="695" t="s">
        <v>4974</v>
      </c>
      <c r="B185" s="696" t="s">
        <v>4567</v>
      </c>
      <c r="C185" s="696" t="s">
        <v>3896</v>
      </c>
      <c r="D185" s="696" t="s">
        <v>5062</v>
      </c>
      <c r="E185" s="696" t="s">
        <v>5063</v>
      </c>
      <c r="F185" s="711">
        <v>1</v>
      </c>
      <c r="G185" s="711">
        <v>608</v>
      </c>
      <c r="H185" s="711">
        <v>1</v>
      </c>
      <c r="I185" s="711">
        <v>608</v>
      </c>
      <c r="J185" s="711">
        <v>1</v>
      </c>
      <c r="K185" s="711">
        <v>609</v>
      </c>
      <c r="L185" s="711">
        <v>1.0016447368421053</v>
      </c>
      <c r="M185" s="711">
        <v>609</v>
      </c>
      <c r="N185" s="711"/>
      <c r="O185" s="711"/>
      <c r="P185" s="701"/>
      <c r="Q185" s="712"/>
    </row>
    <row r="186" spans="1:17" ht="14.4" customHeight="1" x14ac:dyDescent="0.3">
      <c r="A186" s="695" t="s">
        <v>4974</v>
      </c>
      <c r="B186" s="696" t="s">
        <v>4567</v>
      </c>
      <c r="C186" s="696" t="s">
        <v>3896</v>
      </c>
      <c r="D186" s="696" t="s">
        <v>4718</v>
      </c>
      <c r="E186" s="696" t="s">
        <v>4719</v>
      </c>
      <c r="F186" s="711"/>
      <c r="G186" s="711"/>
      <c r="H186" s="711"/>
      <c r="I186" s="711"/>
      <c r="J186" s="711">
        <v>1</v>
      </c>
      <c r="K186" s="711">
        <v>257</v>
      </c>
      <c r="L186" s="711"/>
      <c r="M186" s="711">
        <v>257</v>
      </c>
      <c r="N186" s="711">
        <v>1</v>
      </c>
      <c r="O186" s="711">
        <v>257</v>
      </c>
      <c r="P186" s="701"/>
      <c r="Q186" s="712">
        <v>257</v>
      </c>
    </row>
    <row r="187" spans="1:17" ht="14.4" customHeight="1" x14ac:dyDescent="0.3">
      <c r="A187" s="695" t="s">
        <v>4974</v>
      </c>
      <c r="B187" s="696" t="s">
        <v>4567</v>
      </c>
      <c r="C187" s="696" t="s">
        <v>3896</v>
      </c>
      <c r="D187" s="696" t="s">
        <v>5064</v>
      </c>
      <c r="E187" s="696" t="s">
        <v>5065</v>
      </c>
      <c r="F187" s="711"/>
      <c r="G187" s="711"/>
      <c r="H187" s="711"/>
      <c r="I187" s="711"/>
      <c r="J187" s="711"/>
      <c r="K187" s="711"/>
      <c r="L187" s="711"/>
      <c r="M187" s="711"/>
      <c r="N187" s="711">
        <v>3</v>
      </c>
      <c r="O187" s="711">
        <v>984</v>
      </c>
      <c r="P187" s="701"/>
      <c r="Q187" s="712">
        <v>328</v>
      </c>
    </row>
    <row r="188" spans="1:17" ht="14.4" customHeight="1" x14ac:dyDescent="0.3">
      <c r="A188" s="695" t="s">
        <v>4974</v>
      </c>
      <c r="B188" s="696" t="s">
        <v>4567</v>
      </c>
      <c r="C188" s="696" t="s">
        <v>3896</v>
      </c>
      <c r="D188" s="696" t="s">
        <v>5066</v>
      </c>
      <c r="E188" s="696" t="s">
        <v>5067</v>
      </c>
      <c r="F188" s="711">
        <v>1</v>
      </c>
      <c r="G188" s="711">
        <v>4122</v>
      </c>
      <c r="H188" s="711">
        <v>1</v>
      </c>
      <c r="I188" s="711">
        <v>4122</v>
      </c>
      <c r="J188" s="711">
        <v>3</v>
      </c>
      <c r="K188" s="711">
        <v>12381</v>
      </c>
      <c r="L188" s="711">
        <v>3.0036390101892287</v>
      </c>
      <c r="M188" s="711">
        <v>4127</v>
      </c>
      <c r="N188" s="711">
        <v>4</v>
      </c>
      <c r="O188" s="711">
        <v>16508</v>
      </c>
      <c r="P188" s="701">
        <v>4.004852013585638</v>
      </c>
      <c r="Q188" s="712">
        <v>4127</v>
      </c>
    </row>
    <row r="189" spans="1:17" ht="14.4" customHeight="1" x14ac:dyDescent="0.3">
      <c r="A189" s="695" t="s">
        <v>4974</v>
      </c>
      <c r="B189" s="696" t="s">
        <v>4567</v>
      </c>
      <c r="C189" s="696" t="s">
        <v>3896</v>
      </c>
      <c r="D189" s="696" t="s">
        <v>5068</v>
      </c>
      <c r="E189" s="696" t="s">
        <v>5069</v>
      </c>
      <c r="F189" s="711">
        <v>2</v>
      </c>
      <c r="G189" s="711">
        <v>554</v>
      </c>
      <c r="H189" s="711">
        <v>1</v>
      </c>
      <c r="I189" s="711">
        <v>277</v>
      </c>
      <c r="J189" s="711">
        <v>3</v>
      </c>
      <c r="K189" s="711">
        <v>834</v>
      </c>
      <c r="L189" s="711">
        <v>1.5054151624548737</v>
      </c>
      <c r="M189" s="711">
        <v>278</v>
      </c>
      <c r="N189" s="711">
        <v>5</v>
      </c>
      <c r="O189" s="711">
        <v>1392</v>
      </c>
      <c r="P189" s="701">
        <v>2.512635379061372</v>
      </c>
      <c r="Q189" s="712">
        <v>278.39999999999998</v>
      </c>
    </row>
    <row r="190" spans="1:17" ht="14.4" customHeight="1" x14ac:dyDescent="0.3">
      <c r="A190" s="695" t="s">
        <v>4974</v>
      </c>
      <c r="B190" s="696" t="s">
        <v>4567</v>
      </c>
      <c r="C190" s="696" t="s">
        <v>3896</v>
      </c>
      <c r="D190" s="696" t="s">
        <v>5070</v>
      </c>
      <c r="E190" s="696" t="s">
        <v>5071</v>
      </c>
      <c r="F190" s="711"/>
      <c r="G190" s="711"/>
      <c r="H190" s="711"/>
      <c r="I190" s="711"/>
      <c r="J190" s="711"/>
      <c r="K190" s="711"/>
      <c r="L190" s="711"/>
      <c r="M190" s="711"/>
      <c r="N190" s="711">
        <v>1</v>
      </c>
      <c r="O190" s="711">
        <v>6260</v>
      </c>
      <c r="P190" s="701"/>
      <c r="Q190" s="712">
        <v>6260</v>
      </c>
    </row>
    <row r="191" spans="1:17" ht="14.4" customHeight="1" x14ac:dyDescent="0.3">
      <c r="A191" s="695" t="s">
        <v>4974</v>
      </c>
      <c r="B191" s="696" t="s">
        <v>4567</v>
      </c>
      <c r="C191" s="696" t="s">
        <v>3896</v>
      </c>
      <c r="D191" s="696" t="s">
        <v>5072</v>
      </c>
      <c r="E191" s="696" t="s">
        <v>5073</v>
      </c>
      <c r="F191" s="711"/>
      <c r="G191" s="711"/>
      <c r="H191" s="711"/>
      <c r="I191" s="711"/>
      <c r="J191" s="711">
        <v>1</v>
      </c>
      <c r="K191" s="711">
        <v>1515</v>
      </c>
      <c r="L191" s="711"/>
      <c r="M191" s="711">
        <v>1515</v>
      </c>
      <c r="N191" s="711"/>
      <c r="O191" s="711"/>
      <c r="P191" s="701"/>
      <c r="Q191" s="712"/>
    </row>
    <row r="192" spans="1:17" ht="14.4" customHeight="1" x14ac:dyDescent="0.3">
      <c r="A192" s="695" t="s">
        <v>4974</v>
      </c>
      <c r="B192" s="696" t="s">
        <v>4567</v>
      </c>
      <c r="C192" s="696" t="s">
        <v>3896</v>
      </c>
      <c r="D192" s="696" t="s">
        <v>5074</v>
      </c>
      <c r="E192" s="696" t="s">
        <v>5075</v>
      </c>
      <c r="F192" s="711"/>
      <c r="G192" s="711"/>
      <c r="H192" s="711"/>
      <c r="I192" s="711"/>
      <c r="J192" s="711"/>
      <c r="K192" s="711"/>
      <c r="L192" s="711"/>
      <c r="M192" s="711"/>
      <c r="N192" s="711">
        <v>1</v>
      </c>
      <c r="O192" s="711">
        <v>15065</v>
      </c>
      <c r="P192" s="701"/>
      <c r="Q192" s="712">
        <v>15065</v>
      </c>
    </row>
    <row r="193" spans="1:17" ht="14.4" customHeight="1" x14ac:dyDescent="0.3">
      <c r="A193" s="695" t="s">
        <v>4974</v>
      </c>
      <c r="B193" s="696" t="s">
        <v>4567</v>
      </c>
      <c r="C193" s="696" t="s">
        <v>3896</v>
      </c>
      <c r="D193" s="696" t="s">
        <v>5076</v>
      </c>
      <c r="E193" s="696" t="s">
        <v>5077</v>
      </c>
      <c r="F193" s="711">
        <v>2</v>
      </c>
      <c r="G193" s="711">
        <v>7622</v>
      </c>
      <c r="H193" s="711">
        <v>1</v>
      </c>
      <c r="I193" s="711">
        <v>3811</v>
      </c>
      <c r="J193" s="711">
        <v>12</v>
      </c>
      <c r="K193" s="711">
        <v>45780</v>
      </c>
      <c r="L193" s="711">
        <v>6.0062975596956178</v>
      </c>
      <c r="M193" s="711">
        <v>3815</v>
      </c>
      <c r="N193" s="711">
        <v>13</v>
      </c>
      <c r="O193" s="711">
        <v>49607</v>
      </c>
      <c r="P193" s="701">
        <v>6.5083967462608241</v>
      </c>
      <c r="Q193" s="712">
        <v>3815.9230769230771</v>
      </c>
    </row>
    <row r="194" spans="1:17" ht="14.4" customHeight="1" x14ac:dyDescent="0.3">
      <c r="A194" s="695" t="s">
        <v>4974</v>
      </c>
      <c r="B194" s="696" t="s">
        <v>4567</v>
      </c>
      <c r="C194" s="696" t="s">
        <v>3896</v>
      </c>
      <c r="D194" s="696" t="s">
        <v>5078</v>
      </c>
      <c r="E194" s="696" t="s">
        <v>5079</v>
      </c>
      <c r="F194" s="711">
        <v>1</v>
      </c>
      <c r="G194" s="711">
        <v>5145</v>
      </c>
      <c r="H194" s="711">
        <v>1</v>
      </c>
      <c r="I194" s="711">
        <v>5145</v>
      </c>
      <c r="J194" s="711">
        <v>1</v>
      </c>
      <c r="K194" s="711">
        <v>5150</v>
      </c>
      <c r="L194" s="711">
        <v>1.0009718172983479</v>
      </c>
      <c r="M194" s="711">
        <v>5150</v>
      </c>
      <c r="N194" s="711">
        <v>3</v>
      </c>
      <c r="O194" s="711">
        <v>15450</v>
      </c>
      <c r="P194" s="701">
        <v>3.0029154518950438</v>
      </c>
      <c r="Q194" s="712">
        <v>5150</v>
      </c>
    </row>
    <row r="195" spans="1:17" ht="14.4" customHeight="1" x14ac:dyDescent="0.3">
      <c r="A195" s="695" t="s">
        <v>4974</v>
      </c>
      <c r="B195" s="696" t="s">
        <v>4567</v>
      </c>
      <c r="C195" s="696" t="s">
        <v>3896</v>
      </c>
      <c r="D195" s="696" t="s">
        <v>5080</v>
      </c>
      <c r="E195" s="696" t="s">
        <v>5081</v>
      </c>
      <c r="F195" s="711"/>
      <c r="G195" s="711"/>
      <c r="H195" s="711"/>
      <c r="I195" s="711"/>
      <c r="J195" s="711">
        <v>1</v>
      </c>
      <c r="K195" s="711">
        <v>7835</v>
      </c>
      <c r="L195" s="711"/>
      <c r="M195" s="711">
        <v>7835</v>
      </c>
      <c r="N195" s="711"/>
      <c r="O195" s="711"/>
      <c r="P195" s="701"/>
      <c r="Q195" s="712"/>
    </row>
    <row r="196" spans="1:17" ht="14.4" customHeight="1" x14ac:dyDescent="0.3">
      <c r="A196" s="695" t="s">
        <v>4974</v>
      </c>
      <c r="B196" s="696" t="s">
        <v>4567</v>
      </c>
      <c r="C196" s="696" t="s">
        <v>3896</v>
      </c>
      <c r="D196" s="696" t="s">
        <v>5082</v>
      </c>
      <c r="E196" s="696" t="s">
        <v>5083</v>
      </c>
      <c r="F196" s="711">
        <v>7</v>
      </c>
      <c r="G196" s="711">
        <v>8932</v>
      </c>
      <c r="H196" s="711">
        <v>1</v>
      </c>
      <c r="I196" s="711">
        <v>1276</v>
      </c>
      <c r="J196" s="711">
        <v>14</v>
      </c>
      <c r="K196" s="711">
        <v>17878</v>
      </c>
      <c r="L196" s="711">
        <v>2.0015673981191222</v>
      </c>
      <c r="M196" s="711">
        <v>1277</v>
      </c>
      <c r="N196" s="711">
        <v>14</v>
      </c>
      <c r="O196" s="711">
        <v>17884</v>
      </c>
      <c r="P196" s="701">
        <v>2.0022391401701745</v>
      </c>
      <c r="Q196" s="712">
        <v>1277.4285714285713</v>
      </c>
    </row>
    <row r="197" spans="1:17" ht="14.4" customHeight="1" x14ac:dyDescent="0.3">
      <c r="A197" s="695" t="s">
        <v>4974</v>
      </c>
      <c r="B197" s="696" t="s">
        <v>4567</v>
      </c>
      <c r="C197" s="696" t="s">
        <v>3896</v>
      </c>
      <c r="D197" s="696" t="s">
        <v>5084</v>
      </c>
      <c r="E197" s="696" t="s">
        <v>5085</v>
      </c>
      <c r="F197" s="711">
        <v>6</v>
      </c>
      <c r="G197" s="711">
        <v>6978</v>
      </c>
      <c r="H197" s="711">
        <v>1</v>
      </c>
      <c r="I197" s="711">
        <v>1163</v>
      </c>
      <c r="J197" s="711">
        <v>14</v>
      </c>
      <c r="K197" s="711">
        <v>16296</v>
      </c>
      <c r="L197" s="711">
        <v>2.3353396388650043</v>
      </c>
      <c r="M197" s="711">
        <v>1164</v>
      </c>
      <c r="N197" s="711">
        <v>9</v>
      </c>
      <c r="O197" s="711">
        <v>10476</v>
      </c>
      <c r="P197" s="701">
        <v>1.5012897678417885</v>
      </c>
      <c r="Q197" s="712">
        <v>1164</v>
      </c>
    </row>
    <row r="198" spans="1:17" ht="14.4" customHeight="1" x14ac:dyDescent="0.3">
      <c r="A198" s="695" t="s">
        <v>4974</v>
      </c>
      <c r="B198" s="696" t="s">
        <v>4567</v>
      </c>
      <c r="C198" s="696" t="s">
        <v>3896</v>
      </c>
      <c r="D198" s="696" t="s">
        <v>5086</v>
      </c>
      <c r="E198" s="696" t="s">
        <v>5087</v>
      </c>
      <c r="F198" s="711">
        <v>10</v>
      </c>
      <c r="G198" s="711">
        <v>50650</v>
      </c>
      <c r="H198" s="711">
        <v>1</v>
      </c>
      <c r="I198" s="711">
        <v>5065</v>
      </c>
      <c r="J198" s="711">
        <v>7</v>
      </c>
      <c r="K198" s="711">
        <v>35476</v>
      </c>
      <c r="L198" s="711">
        <v>0.70041461006910166</v>
      </c>
      <c r="M198" s="711">
        <v>5068</v>
      </c>
      <c r="N198" s="711">
        <v>3</v>
      </c>
      <c r="O198" s="711">
        <v>15204</v>
      </c>
      <c r="P198" s="701">
        <v>0.30017769002961503</v>
      </c>
      <c r="Q198" s="712">
        <v>5068</v>
      </c>
    </row>
    <row r="199" spans="1:17" ht="14.4" customHeight="1" x14ac:dyDescent="0.3">
      <c r="A199" s="695" t="s">
        <v>4974</v>
      </c>
      <c r="B199" s="696" t="s">
        <v>4567</v>
      </c>
      <c r="C199" s="696" t="s">
        <v>3896</v>
      </c>
      <c r="D199" s="696" t="s">
        <v>5088</v>
      </c>
      <c r="E199" s="696" t="s">
        <v>5089</v>
      </c>
      <c r="F199" s="711"/>
      <c r="G199" s="711"/>
      <c r="H199" s="711"/>
      <c r="I199" s="711"/>
      <c r="J199" s="711">
        <v>1</v>
      </c>
      <c r="K199" s="711">
        <v>7673</v>
      </c>
      <c r="L199" s="711"/>
      <c r="M199" s="711">
        <v>7673</v>
      </c>
      <c r="N199" s="711"/>
      <c r="O199" s="711"/>
      <c r="P199" s="701"/>
      <c r="Q199" s="712"/>
    </row>
    <row r="200" spans="1:17" ht="14.4" customHeight="1" x14ac:dyDescent="0.3">
      <c r="A200" s="695" t="s">
        <v>4974</v>
      </c>
      <c r="B200" s="696" t="s">
        <v>4567</v>
      </c>
      <c r="C200" s="696" t="s">
        <v>3896</v>
      </c>
      <c r="D200" s="696" t="s">
        <v>3937</v>
      </c>
      <c r="E200" s="696" t="s">
        <v>3938</v>
      </c>
      <c r="F200" s="711"/>
      <c r="G200" s="711"/>
      <c r="H200" s="711"/>
      <c r="I200" s="711"/>
      <c r="J200" s="711"/>
      <c r="K200" s="711"/>
      <c r="L200" s="711"/>
      <c r="M200" s="711"/>
      <c r="N200" s="711">
        <v>2</v>
      </c>
      <c r="O200" s="711">
        <v>1484</v>
      </c>
      <c r="P200" s="701"/>
      <c r="Q200" s="712">
        <v>742</v>
      </c>
    </row>
    <row r="201" spans="1:17" ht="14.4" customHeight="1" x14ac:dyDescent="0.3">
      <c r="A201" s="695" t="s">
        <v>4974</v>
      </c>
      <c r="B201" s="696" t="s">
        <v>4567</v>
      </c>
      <c r="C201" s="696" t="s">
        <v>3896</v>
      </c>
      <c r="D201" s="696" t="s">
        <v>5090</v>
      </c>
      <c r="E201" s="696" t="s">
        <v>5091</v>
      </c>
      <c r="F201" s="711">
        <v>247</v>
      </c>
      <c r="G201" s="711">
        <v>42484</v>
      </c>
      <c r="H201" s="711">
        <v>1</v>
      </c>
      <c r="I201" s="711">
        <v>172</v>
      </c>
      <c r="J201" s="711">
        <v>293</v>
      </c>
      <c r="K201" s="711">
        <v>50689</v>
      </c>
      <c r="L201" s="711">
        <v>1.193131531870822</v>
      </c>
      <c r="M201" s="711">
        <v>173</v>
      </c>
      <c r="N201" s="711">
        <v>266</v>
      </c>
      <c r="O201" s="711">
        <v>46095</v>
      </c>
      <c r="P201" s="701">
        <v>1.0849967046417475</v>
      </c>
      <c r="Q201" s="712">
        <v>173.28947368421052</v>
      </c>
    </row>
    <row r="202" spans="1:17" ht="14.4" customHeight="1" x14ac:dyDescent="0.3">
      <c r="A202" s="695" t="s">
        <v>4974</v>
      </c>
      <c r="B202" s="696" t="s">
        <v>4567</v>
      </c>
      <c r="C202" s="696" t="s">
        <v>3896</v>
      </c>
      <c r="D202" s="696" t="s">
        <v>5092</v>
      </c>
      <c r="E202" s="696" t="s">
        <v>5093</v>
      </c>
      <c r="F202" s="711">
        <v>59</v>
      </c>
      <c r="G202" s="711">
        <v>117646</v>
      </c>
      <c r="H202" s="711">
        <v>1</v>
      </c>
      <c r="I202" s="711">
        <v>1994</v>
      </c>
      <c r="J202" s="711">
        <v>58</v>
      </c>
      <c r="K202" s="711">
        <v>115768</v>
      </c>
      <c r="L202" s="711">
        <v>0.98403685633170701</v>
      </c>
      <c r="M202" s="711">
        <v>1996</v>
      </c>
      <c r="N202" s="711">
        <v>58</v>
      </c>
      <c r="O202" s="711">
        <v>115795</v>
      </c>
      <c r="P202" s="701">
        <v>0.98426635839722554</v>
      </c>
      <c r="Q202" s="712">
        <v>1996.4655172413793</v>
      </c>
    </row>
    <row r="203" spans="1:17" ht="14.4" customHeight="1" x14ac:dyDescent="0.3">
      <c r="A203" s="695" t="s">
        <v>4974</v>
      </c>
      <c r="B203" s="696" t="s">
        <v>4567</v>
      </c>
      <c r="C203" s="696" t="s">
        <v>3896</v>
      </c>
      <c r="D203" s="696" t="s">
        <v>5094</v>
      </c>
      <c r="E203" s="696" t="s">
        <v>5095</v>
      </c>
      <c r="F203" s="711">
        <v>1</v>
      </c>
      <c r="G203" s="711">
        <v>2691</v>
      </c>
      <c r="H203" s="711">
        <v>1</v>
      </c>
      <c r="I203" s="711">
        <v>2691</v>
      </c>
      <c r="J203" s="711">
        <v>4</v>
      </c>
      <c r="K203" s="711">
        <v>10768</v>
      </c>
      <c r="L203" s="711">
        <v>4.0014864362690448</v>
      </c>
      <c r="M203" s="711">
        <v>2692</v>
      </c>
      <c r="N203" s="711">
        <v>1</v>
      </c>
      <c r="O203" s="711">
        <v>2692</v>
      </c>
      <c r="P203" s="701">
        <v>1.0003716090672612</v>
      </c>
      <c r="Q203" s="712">
        <v>2692</v>
      </c>
    </row>
    <row r="204" spans="1:17" ht="14.4" customHeight="1" x14ac:dyDescent="0.3">
      <c r="A204" s="695" t="s">
        <v>4974</v>
      </c>
      <c r="B204" s="696" t="s">
        <v>4567</v>
      </c>
      <c r="C204" s="696" t="s">
        <v>3896</v>
      </c>
      <c r="D204" s="696" t="s">
        <v>5096</v>
      </c>
      <c r="E204" s="696" t="s">
        <v>5097</v>
      </c>
      <c r="F204" s="711"/>
      <c r="G204" s="711"/>
      <c r="H204" s="711"/>
      <c r="I204" s="711"/>
      <c r="J204" s="711">
        <v>1</v>
      </c>
      <c r="K204" s="711">
        <v>5180</v>
      </c>
      <c r="L204" s="711"/>
      <c r="M204" s="711">
        <v>5180</v>
      </c>
      <c r="N204" s="711">
        <v>1</v>
      </c>
      <c r="O204" s="711">
        <v>5180</v>
      </c>
      <c r="P204" s="701"/>
      <c r="Q204" s="712">
        <v>5180</v>
      </c>
    </row>
    <row r="205" spans="1:17" ht="14.4" customHeight="1" x14ac:dyDescent="0.3">
      <c r="A205" s="695" t="s">
        <v>4974</v>
      </c>
      <c r="B205" s="696" t="s">
        <v>4567</v>
      </c>
      <c r="C205" s="696" t="s">
        <v>3896</v>
      </c>
      <c r="D205" s="696" t="s">
        <v>5098</v>
      </c>
      <c r="E205" s="696" t="s">
        <v>5099</v>
      </c>
      <c r="F205" s="711">
        <v>1</v>
      </c>
      <c r="G205" s="711">
        <v>657</v>
      </c>
      <c r="H205" s="711">
        <v>1</v>
      </c>
      <c r="I205" s="711">
        <v>657</v>
      </c>
      <c r="J205" s="711">
        <v>1</v>
      </c>
      <c r="K205" s="711">
        <v>658</v>
      </c>
      <c r="L205" s="711">
        <v>1.0015220700152208</v>
      </c>
      <c r="M205" s="711">
        <v>658</v>
      </c>
      <c r="N205" s="711"/>
      <c r="O205" s="711"/>
      <c r="P205" s="701"/>
      <c r="Q205" s="712"/>
    </row>
    <row r="206" spans="1:17" ht="14.4" customHeight="1" x14ac:dyDescent="0.3">
      <c r="A206" s="695" t="s">
        <v>4974</v>
      </c>
      <c r="B206" s="696" t="s">
        <v>4567</v>
      </c>
      <c r="C206" s="696" t="s">
        <v>3896</v>
      </c>
      <c r="D206" s="696" t="s">
        <v>5100</v>
      </c>
      <c r="E206" s="696" t="s">
        <v>5101</v>
      </c>
      <c r="F206" s="711"/>
      <c r="G206" s="711"/>
      <c r="H206" s="711"/>
      <c r="I206" s="711"/>
      <c r="J206" s="711"/>
      <c r="K206" s="711"/>
      <c r="L206" s="711"/>
      <c r="M206" s="711"/>
      <c r="N206" s="711">
        <v>1</v>
      </c>
      <c r="O206" s="711">
        <v>2076</v>
      </c>
      <c r="P206" s="701"/>
      <c r="Q206" s="712">
        <v>2076</v>
      </c>
    </row>
    <row r="207" spans="1:17" ht="14.4" customHeight="1" x14ac:dyDescent="0.3">
      <c r="A207" s="695" t="s">
        <v>4974</v>
      </c>
      <c r="B207" s="696" t="s">
        <v>4567</v>
      </c>
      <c r="C207" s="696" t="s">
        <v>3896</v>
      </c>
      <c r="D207" s="696" t="s">
        <v>5102</v>
      </c>
      <c r="E207" s="696" t="s">
        <v>5103</v>
      </c>
      <c r="F207" s="711">
        <v>7</v>
      </c>
      <c r="G207" s="711">
        <v>1043</v>
      </c>
      <c r="H207" s="711">
        <v>1</v>
      </c>
      <c r="I207" s="711">
        <v>149</v>
      </c>
      <c r="J207" s="711">
        <v>2</v>
      </c>
      <c r="K207" s="711">
        <v>300</v>
      </c>
      <c r="L207" s="711">
        <v>0.28763183125599234</v>
      </c>
      <c r="M207" s="711">
        <v>150</v>
      </c>
      <c r="N207" s="711">
        <v>4</v>
      </c>
      <c r="O207" s="711">
        <v>602</v>
      </c>
      <c r="P207" s="701">
        <v>0.57718120805369133</v>
      </c>
      <c r="Q207" s="712">
        <v>150.5</v>
      </c>
    </row>
    <row r="208" spans="1:17" ht="14.4" customHeight="1" x14ac:dyDescent="0.3">
      <c r="A208" s="695" t="s">
        <v>4974</v>
      </c>
      <c r="B208" s="696" t="s">
        <v>4567</v>
      </c>
      <c r="C208" s="696" t="s">
        <v>3896</v>
      </c>
      <c r="D208" s="696" t="s">
        <v>5104</v>
      </c>
      <c r="E208" s="696" t="s">
        <v>5105</v>
      </c>
      <c r="F208" s="711">
        <v>1</v>
      </c>
      <c r="G208" s="711">
        <v>192</v>
      </c>
      <c r="H208" s="711">
        <v>1</v>
      </c>
      <c r="I208" s="711">
        <v>192</v>
      </c>
      <c r="J208" s="711"/>
      <c r="K208" s="711"/>
      <c r="L208" s="711"/>
      <c r="M208" s="711"/>
      <c r="N208" s="711">
        <v>2</v>
      </c>
      <c r="O208" s="711">
        <v>386</v>
      </c>
      <c r="P208" s="701">
        <v>2.0104166666666665</v>
      </c>
      <c r="Q208" s="712">
        <v>193</v>
      </c>
    </row>
    <row r="209" spans="1:17" ht="14.4" customHeight="1" x14ac:dyDescent="0.3">
      <c r="A209" s="695" t="s">
        <v>4974</v>
      </c>
      <c r="B209" s="696" t="s">
        <v>4567</v>
      </c>
      <c r="C209" s="696" t="s">
        <v>3896</v>
      </c>
      <c r="D209" s="696" t="s">
        <v>5106</v>
      </c>
      <c r="E209" s="696" t="s">
        <v>5107</v>
      </c>
      <c r="F209" s="711">
        <v>86</v>
      </c>
      <c r="G209" s="711">
        <v>16942</v>
      </c>
      <c r="H209" s="711">
        <v>1</v>
      </c>
      <c r="I209" s="711">
        <v>197</v>
      </c>
      <c r="J209" s="711">
        <v>16</v>
      </c>
      <c r="K209" s="711">
        <v>3168</v>
      </c>
      <c r="L209" s="711">
        <v>0.18699091016408925</v>
      </c>
      <c r="M209" s="711">
        <v>198</v>
      </c>
      <c r="N209" s="711">
        <v>41</v>
      </c>
      <c r="O209" s="711">
        <v>8118</v>
      </c>
      <c r="P209" s="701">
        <v>0.47916420729547871</v>
      </c>
      <c r="Q209" s="712">
        <v>198</v>
      </c>
    </row>
    <row r="210" spans="1:17" ht="14.4" customHeight="1" x14ac:dyDescent="0.3">
      <c r="A210" s="695" t="s">
        <v>4974</v>
      </c>
      <c r="B210" s="696" t="s">
        <v>4567</v>
      </c>
      <c r="C210" s="696" t="s">
        <v>3896</v>
      </c>
      <c r="D210" s="696" t="s">
        <v>5108</v>
      </c>
      <c r="E210" s="696" t="s">
        <v>5109</v>
      </c>
      <c r="F210" s="711">
        <v>2</v>
      </c>
      <c r="G210" s="711">
        <v>828</v>
      </c>
      <c r="H210" s="711">
        <v>1</v>
      </c>
      <c r="I210" s="711">
        <v>414</v>
      </c>
      <c r="J210" s="711">
        <v>2</v>
      </c>
      <c r="K210" s="711">
        <v>830</v>
      </c>
      <c r="L210" s="711">
        <v>1.0024154589371981</v>
      </c>
      <c r="M210" s="711">
        <v>415</v>
      </c>
      <c r="N210" s="711"/>
      <c r="O210" s="711"/>
      <c r="P210" s="701"/>
      <c r="Q210" s="712"/>
    </row>
    <row r="211" spans="1:17" ht="14.4" customHeight="1" x14ac:dyDescent="0.3">
      <c r="A211" s="695" t="s">
        <v>4974</v>
      </c>
      <c r="B211" s="696" t="s">
        <v>4567</v>
      </c>
      <c r="C211" s="696" t="s">
        <v>3896</v>
      </c>
      <c r="D211" s="696" t="s">
        <v>5110</v>
      </c>
      <c r="E211" s="696" t="s">
        <v>5111</v>
      </c>
      <c r="F211" s="711"/>
      <c r="G211" s="711"/>
      <c r="H211" s="711"/>
      <c r="I211" s="711"/>
      <c r="J211" s="711">
        <v>2</v>
      </c>
      <c r="K211" s="711">
        <v>850</v>
      </c>
      <c r="L211" s="711"/>
      <c r="M211" s="711">
        <v>425</v>
      </c>
      <c r="N211" s="711">
        <v>1</v>
      </c>
      <c r="O211" s="711">
        <v>427</v>
      </c>
      <c r="P211" s="701"/>
      <c r="Q211" s="712">
        <v>427</v>
      </c>
    </row>
    <row r="212" spans="1:17" ht="14.4" customHeight="1" x14ac:dyDescent="0.3">
      <c r="A212" s="695" t="s">
        <v>4974</v>
      </c>
      <c r="B212" s="696" t="s">
        <v>4567</v>
      </c>
      <c r="C212" s="696" t="s">
        <v>3896</v>
      </c>
      <c r="D212" s="696" t="s">
        <v>5112</v>
      </c>
      <c r="E212" s="696" t="s">
        <v>5113</v>
      </c>
      <c r="F212" s="711">
        <v>17</v>
      </c>
      <c r="G212" s="711">
        <v>35972</v>
      </c>
      <c r="H212" s="711">
        <v>1</v>
      </c>
      <c r="I212" s="711">
        <v>2116</v>
      </c>
      <c r="J212" s="711">
        <v>66</v>
      </c>
      <c r="K212" s="711">
        <v>139788</v>
      </c>
      <c r="L212" s="711">
        <v>3.8860224619148225</v>
      </c>
      <c r="M212" s="711">
        <v>2118</v>
      </c>
      <c r="N212" s="711">
        <v>60</v>
      </c>
      <c r="O212" s="711">
        <v>127152</v>
      </c>
      <c r="P212" s="701">
        <v>3.5347492494162127</v>
      </c>
      <c r="Q212" s="712">
        <v>2119.1999999999998</v>
      </c>
    </row>
    <row r="213" spans="1:17" ht="14.4" customHeight="1" x14ac:dyDescent="0.3">
      <c r="A213" s="695" t="s">
        <v>4974</v>
      </c>
      <c r="B213" s="696" t="s">
        <v>4567</v>
      </c>
      <c r="C213" s="696" t="s">
        <v>3896</v>
      </c>
      <c r="D213" s="696" t="s">
        <v>5114</v>
      </c>
      <c r="E213" s="696" t="s">
        <v>5077</v>
      </c>
      <c r="F213" s="711">
        <v>7</v>
      </c>
      <c r="G213" s="711">
        <v>13034</v>
      </c>
      <c r="H213" s="711">
        <v>1</v>
      </c>
      <c r="I213" s="711">
        <v>1862</v>
      </c>
      <c r="J213" s="711">
        <v>12</v>
      </c>
      <c r="K213" s="711">
        <v>22368</v>
      </c>
      <c r="L213" s="711">
        <v>1.7161270523246892</v>
      </c>
      <c r="M213" s="711">
        <v>1864</v>
      </c>
      <c r="N213" s="711">
        <v>15</v>
      </c>
      <c r="O213" s="711">
        <v>27966</v>
      </c>
      <c r="P213" s="701">
        <v>2.1456191499156052</v>
      </c>
      <c r="Q213" s="712">
        <v>1864.4</v>
      </c>
    </row>
    <row r="214" spans="1:17" ht="14.4" customHeight="1" x14ac:dyDescent="0.3">
      <c r="A214" s="695" t="s">
        <v>4974</v>
      </c>
      <c r="B214" s="696" t="s">
        <v>4567</v>
      </c>
      <c r="C214" s="696" t="s">
        <v>3896</v>
      </c>
      <c r="D214" s="696" t="s">
        <v>5115</v>
      </c>
      <c r="E214" s="696" t="s">
        <v>5116</v>
      </c>
      <c r="F214" s="711">
        <v>1</v>
      </c>
      <c r="G214" s="711">
        <v>157</v>
      </c>
      <c r="H214" s="711">
        <v>1</v>
      </c>
      <c r="I214" s="711">
        <v>157</v>
      </c>
      <c r="J214" s="711"/>
      <c r="K214" s="711"/>
      <c r="L214" s="711"/>
      <c r="M214" s="711"/>
      <c r="N214" s="711"/>
      <c r="O214" s="711"/>
      <c r="P214" s="701"/>
      <c r="Q214" s="712"/>
    </row>
    <row r="215" spans="1:17" ht="14.4" customHeight="1" x14ac:dyDescent="0.3">
      <c r="A215" s="695" t="s">
        <v>4974</v>
      </c>
      <c r="B215" s="696" t="s">
        <v>4567</v>
      </c>
      <c r="C215" s="696" t="s">
        <v>3896</v>
      </c>
      <c r="D215" s="696" t="s">
        <v>5117</v>
      </c>
      <c r="E215" s="696" t="s">
        <v>5118</v>
      </c>
      <c r="F215" s="711"/>
      <c r="G215" s="711"/>
      <c r="H215" s="711"/>
      <c r="I215" s="711"/>
      <c r="J215" s="711"/>
      <c r="K215" s="711"/>
      <c r="L215" s="711"/>
      <c r="M215" s="711"/>
      <c r="N215" s="711">
        <v>1</v>
      </c>
      <c r="O215" s="711">
        <v>9711</v>
      </c>
      <c r="P215" s="701"/>
      <c r="Q215" s="712">
        <v>9711</v>
      </c>
    </row>
    <row r="216" spans="1:17" ht="14.4" customHeight="1" x14ac:dyDescent="0.3">
      <c r="A216" s="695" t="s">
        <v>4974</v>
      </c>
      <c r="B216" s="696" t="s">
        <v>4567</v>
      </c>
      <c r="C216" s="696" t="s">
        <v>3896</v>
      </c>
      <c r="D216" s="696" t="s">
        <v>5119</v>
      </c>
      <c r="E216" s="696" t="s">
        <v>5120</v>
      </c>
      <c r="F216" s="711">
        <v>13</v>
      </c>
      <c r="G216" s="711">
        <v>108914</v>
      </c>
      <c r="H216" s="711">
        <v>1</v>
      </c>
      <c r="I216" s="711">
        <v>8378</v>
      </c>
      <c r="J216" s="711">
        <v>15</v>
      </c>
      <c r="K216" s="711">
        <v>125760</v>
      </c>
      <c r="L216" s="711">
        <v>1.1546724938942652</v>
      </c>
      <c r="M216" s="711">
        <v>8384</v>
      </c>
      <c r="N216" s="711">
        <v>18</v>
      </c>
      <c r="O216" s="711">
        <v>150978</v>
      </c>
      <c r="P216" s="701">
        <v>1.3862129753750665</v>
      </c>
      <c r="Q216" s="712">
        <v>8387.6666666666661</v>
      </c>
    </row>
    <row r="217" spans="1:17" ht="14.4" customHeight="1" x14ac:dyDescent="0.3">
      <c r="A217" s="695" t="s">
        <v>4974</v>
      </c>
      <c r="B217" s="696" t="s">
        <v>4567</v>
      </c>
      <c r="C217" s="696" t="s">
        <v>3896</v>
      </c>
      <c r="D217" s="696" t="s">
        <v>5121</v>
      </c>
      <c r="E217" s="696" t="s">
        <v>5122</v>
      </c>
      <c r="F217" s="711">
        <v>3</v>
      </c>
      <c r="G217" s="711">
        <v>5964</v>
      </c>
      <c r="H217" s="711">
        <v>1</v>
      </c>
      <c r="I217" s="711">
        <v>1988</v>
      </c>
      <c r="J217" s="711"/>
      <c r="K217" s="711"/>
      <c r="L217" s="711"/>
      <c r="M217" s="711"/>
      <c r="N217" s="711">
        <v>2</v>
      </c>
      <c r="O217" s="711">
        <v>3986</v>
      </c>
      <c r="P217" s="701">
        <v>0.66834339369550633</v>
      </c>
      <c r="Q217" s="712">
        <v>1993</v>
      </c>
    </row>
    <row r="218" spans="1:17" ht="14.4" customHeight="1" x14ac:dyDescent="0.3">
      <c r="A218" s="695" t="s">
        <v>4974</v>
      </c>
      <c r="B218" s="696" t="s">
        <v>4567</v>
      </c>
      <c r="C218" s="696" t="s">
        <v>3896</v>
      </c>
      <c r="D218" s="696" t="s">
        <v>5123</v>
      </c>
      <c r="E218" s="696" t="s">
        <v>5124</v>
      </c>
      <c r="F218" s="711"/>
      <c r="G218" s="711"/>
      <c r="H218" s="711"/>
      <c r="I218" s="711"/>
      <c r="J218" s="711">
        <v>2</v>
      </c>
      <c r="K218" s="711">
        <v>1828</v>
      </c>
      <c r="L218" s="711"/>
      <c r="M218" s="711">
        <v>914</v>
      </c>
      <c r="N218" s="711"/>
      <c r="O218" s="711"/>
      <c r="P218" s="701"/>
      <c r="Q218" s="712"/>
    </row>
    <row r="219" spans="1:17" ht="14.4" customHeight="1" x14ac:dyDescent="0.3">
      <c r="A219" s="695" t="s">
        <v>5125</v>
      </c>
      <c r="B219" s="696" t="s">
        <v>5126</v>
      </c>
      <c r="C219" s="696" t="s">
        <v>3896</v>
      </c>
      <c r="D219" s="696" t="s">
        <v>5127</v>
      </c>
      <c r="E219" s="696" t="s">
        <v>5128</v>
      </c>
      <c r="F219" s="711">
        <v>249</v>
      </c>
      <c r="G219" s="711">
        <v>50298</v>
      </c>
      <c r="H219" s="711">
        <v>1</v>
      </c>
      <c r="I219" s="711">
        <v>202</v>
      </c>
      <c r="J219" s="711">
        <v>329</v>
      </c>
      <c r="K219" s="711">
        <v>66787</v>
      </c>
      <c r="L219" s="711">
        <v>1.3278261561095868</v>
      </c>
      <c r="M219" s="711">
        <v>203</v>
      </c>
      <c r="N219" s="711">
        <v>408</v>
      </c>
      <c r="O219" s="711">
        <v>83088</v>
      </c>
      <c r="P219" s="701">
        <v>1.6519145890492664</v>
      </c>
      <c r="Q219" s="712">
        <v>203.64705882352942</v>
      </c>
    </row>
    <row r="220" spans="1:17" ht="14.4" customHeight="1" x14ac:dyDescent="0.3">
      <c r="A220" s="695" t="s">
        <v>5125</v>
      </c>
      <c r="B220" s="696" t="s">
        <v>5126</v>
      </c>
      <c r="C220" s="696" t="s">
        <v>3896</v>
      </c>
      <c r="D220" s="696" t="s">
        <v>5129</v>
      </c>
      <c r="E220" s="696" t="s">
        <v>5130</v>
      </c>
      <c r="F220" s="711">
        <v>49</v>
      </c>
      <c r="G220" s="711">
        <v>14259</v>
      </c>
      <c r="H220" s="711">
        <v>1</v>
      </c>
      <c r="I220" s="711">
        <v>291</v>
      </c>
      <c r="J220" s="711">
        <v>134</v>
      </c>
      <c r="K220" s="711">
        <v>39128</v>
      </c>
      <c r="L220" s="711">
        <v>2.7440914510133951</v>
      </c>
      <c r="M220" s="711">
        <v>292</v>
      </c>
      <c r="N220" s="711">
        <v>287</v>
      </c>
      <c r="O220" s="711">
        <v>83908</v>
      </c>
      <c r="P220" s="701">
        <v>5.8845641349323232</v>
      </c>
      <c r="Q220" s="712">
        <v>292.36236933797909</v>
      </c>
    </row>
    <row r="221" spans="1:17" ht="14.4" customHeight="1" x14ac:dyDescent="0.3">
      <c r="A221" s="695" t="s">
        <v>5125</v>
      </c>
      <c r="B221" s="696" t="s">
        <v>5126</v>
      </c>
      <c r="C221" s="696" t="s">
        <v>3896</v>
      </c>
      <c r="D221" s="696" t="s">
        <v>5131</v>
      </c>
      <c r="E221" s="696" t="s">
        <v>5132</v>
      </c>
      <c r="F221" s="711"/>
      <c r="G221" s="711"/>
      <c r="H221" s="711"/>
      <c r="I221" s="711"/>
      <c r="J221" s="711">
        <v>9</v>
      </c>
      <c r="K221" s="711">
        <v>837</v>
      </c>
      <c r="L221" s="711"/>
      <c r="M221" s="711">
        <v>93</v>
      </c>
      <c r="N221" s="711">
        <v>6</v>
      </c>
      <c r="O221" s="711">
        <v>561</v>
      </c>
      <c r="P221" s="701"/>
      <c r="Q221" s="712">
        <v>93.5</v>
      </c>
    </row>
    <row r="222" spans="1:17" ht="14.4" customHeight="1" x14ac:dyDescent="0.3">
      <c r="A222" s="695" t="s">
        <v>5125</v>
      </c>
      <c r="B222" s="696" t="s">
        <v>5126</v>
      </c>
      <c r="C222" s="696" t="s">
        <v>3896</v>
      </c>
      <c r="D222" s="696" t="s">
        <v>5133</v>
      </c>
      <c r="E222" s="696" t="s">
        <v>5134</v>
      </c>
      <c r="F222" s="711"/>
      <c r="G222" s="711"/>
      <c r="H222" s="711"/>
      <c r="I222" s="711"/>
      <c r="J222" s="711">
        <v>1</v>
      </c>
      <c r="K222" s="711">
        <v>220</v>
      </c>
      <c r="L222" s="711"/>
      <c r="M222" s="711">
        <v>220</v>
      </c>
      <c r="N222" s="711"/>
      <c r="O222" s="711"/>
      <c r="P222" s="701"/>
      <c r="Q222" s="712"/>
    </row>
    <row r="223" spans="1:17" ht="14.4" customHeight="1" x14ac:dyDescent="0.3">
      <c r="A223" s="695" t="s">
        <v>5125</v>
      </c>
      <c r="B223" s="696" t="s">
        <v>5126</v>
      </c>
      <c r="C223" s="696" t="s">
        <v>3896</v>
      </c>
      <c r="D223" s="696" t="s">
        <v>5135</v>
      </c>
      <c r="E223" s="696" t="s">
        <v>5136</v>
      </c>
      <c r="F223" s="711">
        <v>53</v>
      </c>
      <c r="G223" s="711">
        <v>7049</v>
      </c>
      <c r="H223" s="711">
        <v>1</v>
      </c>
      <c r="I223" s="711">
        <v>133</v>
      </c>
      <c r="J223" s="711">
        <v>55</v>
      </c>
      <c r="K223" s="711">
        <v>7370</v>
      </c>
      <c r="L223" s="711">
        <v>1.0455383742374804</v>
      </c>
      <c r="M223" s="711">
        <v>134</v>
      </c>
      <c r="N223" s="711">
        <v>63</v>
      </c>
      <c r="O223" s="711">
        <v>8467</v>
      </c>
      <c r="P223" s="701">
        <v>1.2011632855724217</v>
      </c>
      <c r="Q223" s="712">
        <v>134.39682539682539</v>
      </c>
    </row>
    <row r="224" spans="1:17" ht="14.4" customHeight="1" x14ac:dyDescent="0.3">
      <c r="A224" s="695" t="s">
        <v>5125</v>
      </c>
      <c r="B224" s="696" t="s">
        <v>5126</v>
      </c>
      <c r="C224" s="696" t="s">
        <v>3896</v>
      </c>
      <c r="D224" s="696" t="s">
        <v>5137</v>
      </c>
      <c r="E224" s="696" t="s">
        <v>5136</v>
      </c>
      <c r="F224" s="711"/>
      <c r="G224" s="711"/>
      <c r="H224" s="711"/>
      <c r="I224" s="711"/>
      <c r="J224" s="711"/>
      <c r="K224" s="711"/>
      <c r="L224" s="711"/>
      <c r="M224" s="711"/>
      <c r="N224" s="711">
        <v>1</v>
      </c>
      <c r="O224" s="711">
        <v>175</v>
      </c>
      <c r="P224" s="701"/>
      <c r="Q224" s="712">
        <v>175</v>
      </c>
    </row>
    <row r="225" spans="1:17" ht="14.4" customHeight="1" x14ac:dyDescent="0.3">
      <c r="A225" s="695" t="s">
        <v>5125</v>
      </c>
      <c r="B225" s="696" t="s">
        <v>5126</v>
      </c>
      <c r="C225" s="696" t="s">
        <v>3896</v>
      </c>
      <c r="D225" s="696" t="s">
        <v>5138</v>
      </c>
      <c r="E225" s="696" t="s">
        <v>5139</v>
      </c>
      <c r="F225" s="711">
        <v>3</v>
      </c>
      <c r="G225" s="711">
        <v>474</v>
      </c>
      <c r="H225" s="711">
        <v>1</v>
      </c>
      <c r="I225" s="711">
        <v>158</v>
      </c>
      <c r="J225" s="711">
        <v>5</v>
      </c>
      <c r="K225" s="711">
        <v>795</v>
      </c>
      <c r="L225" s="711">
        <v>1.6772151898734178</v>
      </c>
      <c r="M225" s="711">
        <v>159</v>
      </c>
      <c r="N225" s="711">
        <v>7</v>
      </c>
      <c r="O225" s="711">
        <v>1115</v>
      </c>
      <c r="P225" s="701">
        <v>2.352320675105485</v>
      </c>
      <c r="Q225" s="712">
        <v>159.28571428571428</v>
      </c>
    </row>
    <row r="226" spans="1:17" ht="14.4" customHeight="1" x14ac:dyDescent="0.3">
      <c r="A226" s="695" t="s">
        <v>5125</v>
      </c>
      <c r="B226" s="696" t="s">
        <v>5126</v>
      </c>
      <c r="C226" s="696" t="s">
        <v>3896</v>
      </c>
      <c r="D226" s="696" t="s">
        <v>5140</v>
      </c>
      <c r="E226" s="696" t="s">
        <v>5141</v>
      </c>
      <c r="F226" s="711">
        <v>8</v>
      </c>
      <c r="G226" s="711">
        <v>3056</v>
      </c>
      <c r="H226" s="711">
        <v>1</v>
      </c>
      <c r="I226" s="711">
        <v>382</v>
      </c>
      <c r="J226" s="711">
        <v>9</v>
      </c>
      <c r="K226" s="711">
        <v>3438</v>
      </c>
      <c r="L226" s="711">
        <v>1.125</v>
      </c>
      <c r="M226" s="711">
        <v>382</v>
      </c>
      <c r="N226" s="711">
        <v>2</v>
      </c>
      <c r="O226" s="711">
        <v>764</v>
      </c>
      <c r="P226" s="701">
        <v>0.25</v>
      </c>
      <c r="Q226" s="712">
        <v>382</v>
      </c>
    </row>
    <row r="227" spans="1:17" ht="14.4" customHeight="1" x14ac:dyDescent="0.3">
      <c r="A227" s="695" t="s">
        <v>5125</v>
      </c>
      <c r="B227" s="696" t="s">
        <v>5126</v>
      </c>
      <c r="C227" s="696" t="s">
        <v>3896</v>
      </c>
      <c r="D227" s="696" t="s">
        <v>5142</v>
      </c>
      <c r="E227" s="696" t="s">
        <v>5143</v>
      </c>
      <c r="F227" s="711">
        <v>19</v>
      </c>
      <c r="G227" s="711">
        <v>4959</v>
      </c>
      <c r="H227" s="711">
        <v>1</v>
      </c>
      <c r="I227" s="711">
        <v>261</v>
      </c>
      <c r="J227" s="711">
        <v>45</v>
      </c>
      <c r="K227" s="711">
        <v>11790</v>
      </c>
      <c r="L227" s="711">
        <v>2.3774954627949185</v>
      </c>
      <c r="M227" s="711">
        <v>262</v>
      </c>
      <c r="N227" s="711">
        <v>57</v>
      </c>
      <c r="O227" s="711">
        <v>14991</v>
      </c>
      <c r="P227" s="701">
        <v>3.0229885057471266</v>
      </c>
      <c r="Q227" s="712">
        <v>263</v>
      </c>
    </row>
    <row r="228" spans="1:17" ht="14.4" customHeight="1" x14ac:dyDescent="0.3">
      <c r="A228" s="695" t="s">
        <v>5125</v>
      </c>
      <c r="B228" s="696" t="s">
        <v>5126</v>
      </c>
      <c r="C228" s="696" t="s">
        <v>3896</v>
      </c>
      <c r="D228" s="696" t="s">
        <v>5144</v>
      </c>
      <c r="E228" s="696" t="s">
        <v>5145</v>
      </c>
      <c r="F228" s="711">
        <v>51</v>
      </c>
      <c r="G228" s="711">
        <v>7140</v>
      </c>
      <c r="H228" s="711">
        <v>1</v>
      </c>
      <c r="I228" s="711">
        <v>140</v>
      </c>
      <c r="J228" s="711">
        <v>57</v>
      </c>
      <c r="K228" s="711">
        <v>8037</v>
      </c>
      <c r="L228" s="711">
        <v>1.1256302521008403</v>
      </c>
      <c r="M228" s="711">
        <v>141</v>
      </c>
      <c r="N228" s="711">
        <v>59</v>
      </c>
      <c r="O228" s="711">
        <v>8319</v>
      </c>
      <c r="P228" s="701">
        <v>1.1651260504201681</v>
      </c>
      <c r="Q228" s="712">
        <v>141</v>
      </c>
    </row>
    <row r="229" spans="1:17" ht="14.4" customHeight="1" x14ac:dyDescent="0.3">
      <c r="A229" s="695" t="s">
        <v>5125</v>
      </c>
      <c r="B229" s="696" t="s">
        <v>5126</v>
      </c>
      <c r="C229" s="696" t="s">
        <v>3896</v>
      </c>
      <c r="D229" s="696" t="s">
        <v>5146</v>
      </c>
      <c r="E229" s="696" t="s">
        <v>5145</v>
      </c>
      <c r="F229" s="711">
        <v>53</v>
      </c>
      <c r="G229" s="711">
        <v>4134</v>
      </c>
      <c r="H229" s="711">
        <v>1</v>
      </c>
      <c r="I229" s="711">
        <v>78</v>
      </c>
      <c r="J229" s="711">
        <v>55</v>
      </c>
      <c r="K229" s="711">
        <v>4290</v>
      </c>
      <c r="L229" s="711">
        <v>1.0377358490566038</v>
      </c>
      <c r="M229" s="711">
        <v>78</v>
      </c>
      <c r="N229" s="711">
        <v>64</v>
      </c>
      <c r="O229" s="711">
        <v>4992</v>
      </c>
      <c r="P229" s="701">
        <v>1.2075471698113207</v>
      </c>
      <c r="Q229" s="712">
        <v>78</v>
      </c>
    </row>
    <row r="230" spans="1:17" ht="14.4" customHeight="1" x14ac:dyDescent="0.3">
      <c r="A230" s="695" t="s">
        <v>5125</v>
      </c>
      <c r="B230" s="696" t="s">
        <v>5126</v>
      </c>
      <c r="C230" s="696" t="s">
        <v>3896</v>
      </c>
      <c r="D230" s="696" t="s">
        <v>5147</v>
      </c>
      <c r="E230" s="696" t="s">
        <v>5148</v>
      </c>
      <c r="F230" s="711">
        <v>51</v>
      </c>
      <c r="G230" s="711">
        <v>15402</v>
      </c>
      <c r="H230" s="711">
        <v>1</v>
      </c>
      <c r="I230" s="711">
        <v>302</v>
      </c>
      <c r="J230" s="711">
        <v>57</v>
      </c>
      <c r="K230" s="711">
        <v>17271</v>
      </c>
      <c r="L230" s="711">
        <v>1.1213478768991041</v>
      </c>
      <c r="M230" s="711">
        <v>303</v>
      </c>
      <c r="N230" s="711">
        <v>59</v>
      </c>
      <c r="O230" s="711">
        <v>17928</v>
      </c>
      <c r="P230" s="701">
        <v>1.1640046747175692</v>
      </c>
      <c r="Q230" s="712">
        <v>303.86440677966101</v>
      </c>
    </row>
    <row r="231" spans="1:17" ht="14.4" customHeight="1" x14ac:dyDescent="0.3">
      <c r="A231" s="695" t="s">
        <v>5125</v>
      </c>
      <c r="B231" s="696" t="s">
        <v>5126</v>
      </c>
      <c r="C231" s="696" t="s">
        <v>3896</v>
      </c>
      <c r="D231" s="696" t="s">
        <v>5149</v>
      </c>
      <c r="E231" s="696" t="s">
        <v>5150</v>
      </c>
      <c r="F231" s="711">
        <v>1</v>
      </c>
      <c r="G231" s="711">
        <v>486</v>
      </c>
      <c r="H231" s="711">
        <v>1</v>
      </c>
      <c r="I231" s="711">
        <v>486</v>
      </c>
      <c r="J231" s="711"/>
      <c r="K231" s="711"/>
      <c r="L231" s="711"/>
      <c r="M231" s="711"/>
      <c r="N231" s="711">
        <v>2</v>
      </c>
      <c r="O231" s="711">
        <v>972</v>
      </c>
      <c r="P231" s="701">
        <v>2</v>
      </c>
      <c r="Q231" s="712">
        <v>486</v>
      </c>
    </row>
    <row r="232" spans="1:17" ht="14.4" customHeight="1" x14ac:dyDescent="0.3">
      <c r="A232" s="695" t="s">
        <v>5125</v>
      </c>
      <c r="B232" s="696" t="s">
        <v>5126</v>
      </c>
      <c r="C232" s="696" t="s">
        <v>3896</v>
      </c>
      <c r="D232" s="696" t="s">
        <v>5151</v>
      </c>
      <c r="E232" s="696" t="s">
        <v>5152</v>
      </c>
      <c r="F232" s="711">
        <v>20</v>
      </c>
      <c r="G232" s="711">
        <v>3180</v>
      </c>
      <c r="H232" s="711">
        <v>1</v>
      </c>
      <c r="I232" s="711">
        <v>159</v>
      </c>
      <c r="J232" s="711">
        <v>23</v>
      </c>
      <c r="K232" s="711">
        <v>3680</v>
      </c>
      <c r="L232" s="711">
        <v>1.1572327044025157</v>
      </c>
      <c r="M232" s="711">
        <v>160</v>
      </c>
      <c r="N232" s="711">
        <v>25</v>
      </c>
      <c r="O232" s="711">
        <v>4008</v>
      </c>
      <c r="P232" s="701">
        <v>1.260377358490566</v>
      </c>
      <c r="Q232" s="712">
        <v>160.32</v>
      </c>
    </row>
    <row r="233" spans="1:17" ht="14.4" customHeight="1" x14ac:dyDescent="0.3">
      <c r="A233" s="695" t="s">
        <v>5125</v>
      </c>
      <c r="B233" s="696" t="s">
        <v>5126</v>
      </c>
      <c r="C233" s="696" t="s">
        <v>3896</v>
      </c>
      <c r="D233" s="696" t="s">
        <v>5153</v>
      </c>
      <c r="E233" s="696" t="s">
        <v>5128</v>
      </c>
      <c r="F233" s="711">
        <v>148</v>
      </c>
      <c r="G233" s="711">
        <v>10360</v>
      </c>
      <c r="H233" s="711">
        <v>1</v>
      </c>
      <c r="I233" s="711">
        <v>70</v>
      </c>
      <c r="J233" s="711">
        <v>168</v>
      </c>
      <c r="K233" s="711">
        <v>11760</v>
      </c>
      <c r="L233" s="711">
        <v>1.1351351351351351</v>
      </c>
      <c r="M233" s="711">
        <v>70</v>
      </c>
      <c r="N233" s="711">
        <v>146</v>
      </c>
      <c r="O233" s="711">
        <v>10272</v>
      </c>
      <c r="P233" s="701">
        <v>0.99150579150579154</v>
      </c>
      <c r="Q233" s="712">
        <v>70.356164383561648</v>
      </c>
    </row>
    <row r="234" spans="1:17" ht="14.4" customHeight="1" x14ac:dyDescent="0.3">
      <c r="A234" s="695" t="s">
        <v>5125</v>
      </c>
      <c r="B234" s="696" t="s">
        <v>5126</v>
      </c>
      <c r="C234" s="696" t="s">
        <v>3896</v>
      </c>
      <c r="D234" s="696" t="s">
        <v>5154</v>
      </c>
      <c r="E234" s="696" t="s">
        <v>5155</v>
      </c>
      <c r="F234" s="711"/>
      <c r="G234" s="711"/>
      <c r="H234" s="711"/>
      <c r="I234" s="711"/>
      <c r="J234" s="711">
        <v>1</v>
      </c>
      <c r="K234" s="711">
        <v>216</v>
      </c>
      <c r="L234" s="711"/>
      <c r="M234" s="711">
        <v>216</v>
      </c>
      <c r="N234" s="711"/>
      <c r="O234" s="711"/>
      <c r="P234" s="701"/>
      <c r="Q234" s="712"/>
    </row>
    <row r="235" spans="1:17" ht="14.4" customHeight="1" x14ac:dyDescent="0.3">
      <c r="A235" s="695" t="s">
        <v>5125</v>
      </c>
      <c r="B235" s="696" t="s">
        <v>5126</v>
      </c>
      <c r="C235" s="696" t="s">
        <v>3896</v>
      </c>
      <c r="D235" s="696" t="s">
        <v>5156</v>
      </c>
      <c r="E235" s="696" t="s">
        <v>5157</v>
      </c>
      <c r="F235" s="711"/>
      <c r="G235" s="711"/>
      <c r="H235" s="711"/>
      <c r="I235" s="711"/>
      <c r="J235" s="711">
        <v>7</v>
      </c>
      <c r="K235" s="711">
        <v>8323</v>
      </c>
      <c r="L235" s="711"/>
      <c r="M235" s="711">
        <v>1189</v>
      </c>
      <c r="N235" s="711">
        <v>7</v>
      </c>
      <c r="O235" s="711">
        <v>8335</v>
      </c>
      <c r="P235" s="701"/>
      <c r="Q235" s="712">
        <v>1190.7142857142858</v>
      </c>
    </row>
    <row r="236" spans="1:17" ht="14.4" customHeight="1" x14ac:dyDescent="0.3">
      <c r="A236" s="695" t="s">
        <v>5125</v>
      </c>
      <c r="B236" s="696" t="s">
        <v>5126</v>
      </c>
      <c r="C236" s="696" t="s">
        <v>3896</v>
      </c>
      <c r="D236" s="696" t="s">
        <v>5158</v>
      </c>
      <c r="E236" s="696" t="s">
        <v>5159</v>
      </c>
      <c r="F236" s="711"/>
      <c r="G236" s="711"/>
      <c r="H236" s="711"/>
      <c r="I236" s="711"/>
      <c r="J236" s="711">
        <v>6</v>
      </c>
      <c r="K236" s="711">
        <v>648</v>
      </c>
      <c r="L236" s="711"/>
      <c r="M236" s="711">
        <v>108</v>
      </c>
      <c r="N236" s="711">
        <v>3</v>
      </c>
      <c r="O236" s="711">
        <v>325</v>
      </c>
      <c r="P236" s="701"/>
      <c r="Q236" s="712">
        <v>108.33333333333333</v>
      </c>
    </row>
    <row r="237" spans="1:17" ht="14.4" customHeight="1" x14ac:dyDescent="0.3">
      <c r="A237" s="695" t="s">
        <v>5125</v>
      </c>
      <c r="B237" s="696" t="s">
        <v>5126</v>
      </c>
      <c r="C237" s="696" t="s">
        <v>3896</v>
      </c>
      <c r="D237" s="696" t="s">
        <v>5160</v>
      </c>
      <c r="E237" s="696" t="s">
        <v>5161</v>
      </c>
      <c r="F237" s="711"/>
      <c r="G237" s="711"/>
      <c r="H237" s="711"/>
      <c r="I237" s="711"/>
      <c r="J237" s="711">
        <v>1</v>
      </c>
      <c r="K237" s="711">
        <v>319</v>
      </c>
      <c r="L237" s="711"/>
      <c r="M237" s="711">
        <v>319</v>
      </c>
      <c r="N237" s="711"/>
      <c r="O237" s="711"/>
      <c r="P237" s="701"/>
      <c r="Q237" s="712"/>
    </row>
    <row r="238" spans="1:17" ht="14.4" customHeight="1" x14ac:dyDescent="0.3">
      <c r="A238" s="695" t="s">
        <v>5125</v>
      </c>
      <c r="B238" s="696" t="s">
        <v>5126</v>
      </c>
      <c r="C238" s="696" t="s">
        <v>3896</v>
      </c>
      <c r="D238" s="696" t="s">
        <v>5162</v>
      </c>
      <c r="E238" s="696" t="s">
        <v>5163</v>
      </c>
      <c r="F238" s="711"/>
      <c r="G238" s="711"/>
      <c r="H238" s="711"/>
      <c r="I238" s="711"/>
      <c r="J238" s="711">
        <v>1</v>
      </c>
      <c r="K238" s="711">
        <v>291</v>
      </c>
      <c r="L238" s="711"/>
      <c r="M238" s="711">
        <v>291</v>
      </c>
      <c r="N238" s="711"/>
      <c r="O238" s="711"/>
      <c r="P238" s="701"/>
      <c r="Q238" s="712"/>
    </row>
    <row r="239" spans="1:17" ht="14.4" customHeight="1" x14ac:dyDescent="0.3">
      <c r="A239" s="695" t="s">
        <v>5164</v>
      </c>
      <c r="B239" s="696" t="s">
        <v>5165</v>
      </c>
      <c r="C239" s="696" t="s">
        <v>3896</v>
      </c>
      <c r="D239" s="696" t="s">
        <v>5166</v>
      </c>
      <c r="E239" s="696" t="s">
        <v>5167</v>
      </c>
      <c r="F239" s="711">
        <v>18</v>
      </c>
      <c r="G239" s="711">
        <v>954</v>
      </c>
      <c r="H239" s="711">
        <v>1</v>
      </c>
      <c r="I239" s="711">
        <v>53</v>
      </c>
      <c r="J239" s="711">
        <v>14</v>
      </c>
      <c r="K239" s="711">
        <v>742</v>
      </c>
      <c r="L239" s="711">
        <v>0.77777777777777779</v>
      </c>
      <c r="M239" s="711">
        <v>53</v>
      </c>
      <c r="N239" s="711">
        <v>14</v>
      </c>
      <c r="O239" s="711">
        <v>744</v>
      </c>
      <c r="P239" s="701">
        <v>0.77987421383647804</v>
      </c>
      <c r="Q239" s="712">
        <v>53.142857142857146</v>
      </c>
    </row>
    <row r="240" spans="1:17" ht="14.4" customHeight="1" x14ac:dyDescent="0.3">
      <c r="A240" s="695" t="s">
        <v>5164</v>
      </c>
      <c r="B240" s="696" t="s">
        <v>5165</v>
      </c>
      <c r="C240" s="696" t="s">
        <v>3896</v>
      </c>
      <c r="D240" s="696" t="s">
        <v>5168</v>
      </c>
      <c r="E240" s="696" t="s">
        <v>5169</v>
      </c>
      <c r="F240" s="711">
        <v>42</v>
      </c>
      <c r="G240" s="711">
        <v>5040</v>
      </c>
      <c r="H240" s="711">
        <v>1</v>
      </c>
      <c r="I240" s="711">
        <v>120</v>
      </c>
      <c r="J240" s="711">
        <v>44</v>
      </c>
      <c r="K240" s="711">
        <v>5324</v>
      </c>
      <c r="L240" s="711">
        <v>1.0563492063492064</v>
      </c>
      <c r="M240" s="711">
        <v>121</v>
      </c>
      <c r="N240" s="711">
        <v>32</v>
      </c>
      <c r="O240" s="711">
        <v>3880</v>
      </c>
      <c r="P240" s="701">
        <v>0.76984126984126988</v>
      </c>
      <c r="Q240" s="712">
        <v>121.25</v>
      </c>
    </row>
    <row r="241" spans="1:17" ht="14.4" customHeight="1" x14ac:dyDescent="0.3">
      <c r="A241" s="695" t="s">
        <v>5164</v>
      </c>
      <c r="B241" s="696" t="s">
        <v>5165</v>
      </c>
      <c r="C241" s="696" t="s">
        <v>3896</v>
      </c>
      <c r="D241" s="696" t="s">
        <v>5170</v>
      </c>
      <c r="E241" s="696" t="s">
        <v>5171</v>
      </c>
      <c r="F241" s="711">
        <v>3</v>
      </c>
      <c r="G241" s="711">
        <v>519</v>
      </c>
      <c r="H241" s="711">
        <v>1</v>
      </c>
      <c r="I241" s="711">
        <v>173</v>
      </c>
      <c r="J241" s="711">
        <v>2</v>
      </c>
      <c r="K241" s="711">
        <v>348</v>
      </c>
      <c r="L241" s="711">
        <v>0.67052023121387283</v>
      </c>
      <c r="M241" s="711">
        <v>174</v>
      </c>
      <c r="N241" s="711">
        <v>4</v>
      </c>
      <c r="O241" s="711">
        <v>696</v>
      </c>
      <c r="P241" s="701">
        <v>1.3410404624277457</v>
      </c>
      <c r="Q241" s="712">
        <v>174</v>
      </c>
    </row>
    <row r="242" spans="1:17" ht="14.4" customHeight="1" x14ac:dyDescent="0.3">
      <c r="A242" s="695" t="s">
        <v>5164</v>
      </c>
      <c r="B242" s="696" t="s">
        <v>5165</v>
      </c>
      <c r="C242" s="696" t="s">
        <v>3896</v>
      </c>
      <c r="D242" s="696" t="s">
        <v>5172</v>
      </c>
      <c r="E242" s="696" t="s">
        <v>5173</v>
      </c>
      <c r="F242" s="711"/>
      <c r="G242" s="711"/>
      <c r="H242" s="711"/>
      <c r="I242" s="711"/>
      <c r="J242" s="711"/>
      <c r="K242" s="711"/>
      <c r="L242" s="711"/>
      <c r="M242" s="711"/>
      <c r="N242" s="711">
        <v>3</v>
      </c>
      <c r="O242" s="711">
        <v>1140</v>
      </c>
      <c r="P242" s="701"/>
      <c r="Q242" s="712">
        <v>380</v>
      </c>
    </row>
    <row r="243" spans="1:17" ht="14.4" customHeight="1" x14ac:dyDescent="0.3">
      <c r="A243" s="695" t="s">
        <v>5164</v>
      </c>
      <c r="B243" s="696" t="s">
        <v>5165</v>
      </c>
      <c r="C243" s="696" t="s">
        <v>3896</v>
      </c>
      <c r="D243" s="696" t="s">
        <v>5174</v>
      </c>
      <c r="E243" s="696" t="s">
        <v>5175</v>
      </c>
      <c r="F243" s="711">
        <v>10</v>
      </c>
      <c r="G243" s="711">
        <v>1670</v>
      </c>
      <c r="H243" s="711">
        <v>1</v>
      </c>
      <c r="I243" s="711">
        <v>167</v>
      </c>
      <c r="J243" s="711">
        <v>17</v>
      </c>
      <c r="K243" s="711">
        <v>2856</v>
      </c>
      <c r="L243" s="711">
        <v>1.7101796407185628</v>
      </c>
      <c r="M243" s="711">
        <v>168</v>
      </c>
      <c r="N243" s="711"/>
      <c r="O243" s="711"/>
      <c r="P243" s="701"/>
      <c r="Q243" s="712"/>
    </row>
    <row r="244" spans="1:17" ht="14.4" customHeight="1" x14ac:dyDescent="0.3">
      <c r="A244" s="695" t="s">
        <v>5164</v>
      </c>
      <c r="B244" s="696" t="s">
        <v>5165</v>
      </c>
      <c r="C244" s="696" t="s">
        <v>3896</v>
      </c>
      <c r="D244" s="696" t="s">
        <v>5176</v>
      </c>
      <c r="E244" s="696" t="s">
        <v>5177</v>
      </c>
      <c r="F244" s="711">
        <v>28</v>
      </c>
      <c r="G244" s="711">
        <v>8764</v>
      </c>
      <c r="H244" s="711">
        <v>1</v>
      </c>
      <c r="I244" s="711">
        <v>313</v>
      </c>
      <c r="J244" s="711">
        <v>31</v>
      </c>
      <c r="K244" s="711">
        <v>9796</v>
      </c>
      <c r="L244" s="711">
        <v>1.1177544500228207</v>
      </c>
      <c r="M244" s="711">
        <v>316</v>
      </c>
      <c r="N244" s="711">
        <v>3</v>
      </c>
      <c r="O244" s="711">
        <v>952</v>
      </c>
      <c r="P244" s="701">
        <v>0.10862619808306709</v>
      </c>
      <c r="Q244" s="712">
        <v>317.33333333333331</v>
      </c>
    </row>
    <row r="245" spans="1:17" ht="14.4" customHeight="1" x14ac:dyDescent="0.3">
      <c r="A245" s="695" t="s">
        <v>5164</v>
      </c>
      <c r="B245" s="696" t="s">
        <v>5165</v>
      </c>
      <c r="C245" s="696" t="s">
        <v>3896</v>
      </c>
      <c r="D245" s="696" t="s">
        <v>5178</v>
      </c>
      <c r="E245" s="696" t="s">
        <v>5179</v>
      </c>
      <c r="F245" s="711">
        <v>1</v>
      </c>
      <c r="G245" s="711">
        <v>434</v>
      </c>
      <c r="H245" s="711">
        <v>1</v>
      </c>
      <c r="I245" s="711">
        <v>434</v>
      </c>
      <c r="J245" s="711"/>
      <c r="K245" s="711"/>
      <c r="L245" s="711"/>
      <c r="M245" s="711"/>
      <c r="N245" s="711"/>
      <c r="O245" s="711"/>
      <c r="P245" s="701"/>
      <c r="Q245" s="712"/>
    </row>
    <row r="246" spans="1:17" ht="14.4" customHeight="1" x14ac:dyDescent="0.3">
      <c r="A246" s="695" t="s">
        <v>5164</v>
      </c>
      <c r="B246" s="696" t="s">
        <v>5165</v>
      </c>
      <c r="C246" s="696" t="s">
        <v>3896</v>
      </c>
      <c r="D246" s="696" t="s">
        <v>5180</v>
      </c>
      <c r="E246" s="696" t="s">
        <v>5181</v>
      </c>
      <c r="F246" s="711">
        <v>11</v>
      </c>
      <c r="G246" s="711">
        <v>3707</v>
      </c>
      <c r="H246" s="711">
        <v>1</v>
      </c>
      <c r="I246" s="711">
        <v>337</v>
      </c>
      <c r="J246" s="711">
        <v>91</v>
      </c>
      <c r="K246" s="711">
        <v>30758</v>
      </c>
      <c r="L246" s="711">
        <v>8.2972754248718648</v>
      </c>
      <c r="M246" s="711">
        <v>338</v>
      </c>
      <c r="N246" s="711">
        <v>36</v>
      </c>
      <c r="O246" s="711">
        <v>12168</v>
      </c>
      <c r="P246" s="701">
        <v>3.2824386296196386</v>
      </c>
      <c r="Q246" s="712">
        <v>338</v>
      </c>
    </row>
    <row r="247" spans="1:17" ht="14.4" customHeight="1" x14ac:dyDescent="0.3">
      <c r="A247" s="695" t="s">
        <v>5164</v>
      </c>
      <c r="B247" s="696" t="s">
        <v>5165</v>
      </c>
      <c r="C247" s="696" t="s">
        <v>3896</v>
      </c>
      <c r="D247" s="696" t="s">
        <v>4721</v>
      </c>
      <c r="E247" s="696" t="s">
        <v>4722</v>
      </c>
      <c r="F247" s="711"/>
      <c r="G247" s="711"/>
      <c r="H247" s="711"/>
      <c r="I247" s="711"/>
      <c r="J247" s="711"/>
      <c r="K247" s="711"/>
      <c r="L247" s="711"/>
      <c r="M247" s="711"/>
      <c r="N247" s="711">
        <v>1</v>
      </c>
      <c r="O247" s="711">
        <v>108</v>
      </c>
      <c r="P247" s="701"/>
      <c r="Q247" s="712">
        <v>108</v>
      </c>
    </row>
    <row r="248" spans="1:17" ht="14.4" customHeight="1" x14ac:dyDescent="0.3">
      <c r="A248" s="695" t="s">
        <v>5164</v>
      </c>
      <c r="B248" s="696" t="s">
        <v>5165</v>
      </c>
      <c r="C248" s="696" t="s">
        <v>3896</v>
      </c>
      <c r="D248" s="696" t="s">
        <v>5182</v>
      </c>
      <c r="E248" s="696" t="s">
        <v>5183</v>
      </c>
      <c r="F248" s="711"/>
      <c r="G248" s="711"/>
      <c r="H248" s="711"/>
      <c r="I248" s="711"/>
      <c r="J248" s="711">
        <v>2</v>
      </c>
      <c r="K248" s="711">
        <v>730</v>
      </c>
      <c r="L248" s="711"/>
      <c r="M248" s="711">
        <v>365</v>
      </c>
      <c r="N248" s="711"/>
      <c r="O248" s="711"/>
      <c r="P248" s="701"/>
      <c r="Q248" s="712"/>
    </row>
    <row r="249" spans="1:17" ht="14.4" customHeight="1" x14ac:dyDescent="0.3">
      <c r="A249" s="695" t="s">
        <v>5164</v>
      </c>
      <c r="B249" s="696" t="s">
        <v>5165</v>
      </c>
      <c r="C249" s="696" t="s">
        <v>3896</v>
      </c>
      <c r="D249" s="696" t="s">
        <v>4859</v>
      </c>
      <c r="E249" s="696" t="s">
        <v>4860</v>
      </c>
      <c r="F249" s="711"/>
      <c r="G249" s="711"/>
      <c r="H249" s="711"/>
      <c r="I249" s="711"/>
      <c r="J249" s="711"/>
      <c r="K249" s="711"/>
      <c r="L249" s="711"/>
      <c r="M249" s="711"/>
      <c r="N249" s="711">
        <v>1</v>
      </c>
      <c r="O249" s="711">
        <v>37</v>
      </c>
      <c r="P249" s="701"/>
      <c r="Q249" s="712">
        <v>37</v>
      </c>
    </row>
    <row r="250" spans="1:17" ht="14.4" customHeight="1" x14ac:dyDescent="0.3">
      <c r="A250" s="695" t="s">
        <v>5164</v>
      </c>
      <c r="B250" s="696" t="s">
        <v>5165</v>
      </c>
      <c r="C250" s="696" t="s">
        <v>3896</v>
      </c>
      <c r="D250" s="696" t="s">
        <v>4723</v>
      </c>
      <c r="E250" s="696" t="s">
        <v>4724</v>
      </c>
      <c r="F250" s="711"/>
      <c r="G250" s="711"/>
      <c r="H250" s="711"/>
      <c r="I250" s="711"/>
      <c r="J250" s="711">
        <v>1</v>
      </c>
      <c r="K250" s="711">
        <v>664</v>
      </c>
      <c r="L250" s="711"/>
      <c r="M250" s="711">
        <v>664</v>
      </c>
      <c r="N250" s="711">
        <v>1</v>
      </c>
      <c r="O250" s="711">
        <v>664</v>
      </c>
      <c r="P250" s="701"/>
      <c r="Q250" s="712">
        <v>664</v>
      </c>
    </row>
    <row r="251" spans="1:17" ht="14.4" customHeight="1" x14ac:dyDescent="0.3">
      <c r="A251" s="695" t="s">
        <v>5164</v>
      </c>
      <c r="B251" s="696" t="s">
        <v>5165</v>
      </c>
      <c r="C251" s="696" t="s">
        <v>3896</v>
      </c>
      <c r="D251" s="696" t="s">
        <v>5184</v>
      </c>
      <c r="E251" s="696" t="s">
        <v>5185</v>
      </c>
      <c r="F251" s="711"/>
      <c r="G251" s="711"/>
      <c r="H251" s="711"/>
      <c r="I251" s="711"/>
      <c r="J251" s="711">
        <v>1</v>
      </c>
      <c r="K251" s="711">
        <v>136</v>
      </c>
      <c r="L251" s="711"/>
      <c r="M251" s="711">
        <v>136</v>
      </c>
      <c r="N251" s="711"/>
      <c r="O251" s="711"/>
      <c r="P251" s="701"/>
      <c r="Q251" s="712"/>
    </row>
    <row r="252" spans="1:17" ht="14.4" customHeight="1" x14ac:dyDescent="0.3">
      <c r="A252" s="695" t="s">
        <v>5164</v>
      </c>
      <c r="B252" s="696" t="s">
        <v>5165</v>
      </c>
      <c r="C252" s="696" t="s">
        <v>3896</v>
      </c>
      <c r="D252" s="696" t="s">
        <v>5186</v>
      </c>
      <c r="E252" s="696" t="s">
        <v>5187</v>
      </c>
      <c r="F252" s="711">
        <v>26</v>
      </c>
      <c r="G252" s="711">
        <v>7280</v>
      </c>
      <c r="H252" s="711">
        <v>1</v>
      </c>
      <c r="I252" s="711">
        <v>280</v>
      </c>
      <c r="J252" s="711">
        <v>18</v>
      </c>
      <c r="K252" s="711">
        <v>5058</v>
      </c>
      <c r="L252" s="711">
        <v>0.69478021978021975</v>
      </c>
      <c r="M252" s="711">
        <v>281</v>
      </c>
      <c r="N252" s="711">
        <v>17</v>
      </c>
      <c r="O252" s="711">
        <v>4786</v>
      </c>
      <c r="P252" s="701">
        <v>0.65741758241758241</v>
      </c>
      <c r="Q252" s="712">
        <v>281.52941176470586</v>
      </c>
    </row>
    <row r="253" spans="1:17" ht="14.4" customHeight="1" x14ac:dyDescent="0.3">
      <c r="A253" s="695" t="s">
        <v>5164</v>
      </c>
      <c r="B253" s="696" t="s">
        <v>5165</v>
      </c>
      <c r="C253" s="696" t="s">
        <v>3896</v>
      </c>
      <c r="D253" s="696" t="s">
        <v>5188</v>
      </c>
      <c r="E253" s="696" t="s">
        <v>5189</v>
      </c>
      <c r="F253" s="711">
        <v>5</v>
      </c>
      <c r="G253" s="711">
        <v>2265</v>
      </c>
      <c r="H253" s="711">
        <v>1</v>
      </c>
      <c r="I253" s="711">
        <v>453</v>
      </c>
      <c r="J253" s="711">
        <v>13</v>
      </c>
      <c r="K253" s="711">
        <v>5928</v>
      </c>
      <c r="L253" s="711">
        <v>2.6172185430463575</v>
      </c>
      <c r="M253" s="711">
        <v>456</v>
      </c>
      <c r="N253" s="711">
        <v>10</v>
      </c>
      <c r="O253" s="711">
        <v>4564</v>
      </c>
      <c r="P253" s="701">
        <v>2.0150110375275938</v>
      </c>
      <c r="Q253" s="712">
        <v>456.4</v>
      </c>
    </row>
    <row r="254" spans="1:17" ht="14.4" customHeight="1" x14ac:dyDescent="0.3">
      <c r="A254" s="695" t="s">
        <v>5164</v>
      </c>
      <c r="B254" s="696" t="s">
        <v>5165</v>
      </c>
      <c r="C254" s="696" t="s">
        <v>3896</v>
      </c>
      <c r="D254" s="696" t="s">
        <v>5190</v>
      </c>
      <c r="E254" s="696" t="s">
        <v>5191</v>
      </c>
      <c r="F254" s="711">
        <v>29</v>
      </c>
      <c r="G254" s="711">
        <v>10005</v>
      </c>
      <c r="H254" s="711">
        <v>1</v>
      </c>
      <c r="I254" s="711">
        <v>345</v>
      </c>
      <c r="J254" s="711">
        <v>33</v>
      </c>
      <c r="K254" s="711">
        <v>11484</v>
      </c>
      <c r="L254" s="711">
        <v>1.1478260869565218</v>
      </c>
      <c r="M254" s="711">
        <v>348</v>
      </c>
      <c r="N254" s="711">
        <v>28</v>
      </c>
      <c r="O254" s="711">
        <v>9774</v>
      </c>
      <c r="P254" s="701">
        <v>0.97691154422788606</v>
      </c>
      <c r="Q254" s="712">
        <v>349.07142857142856</v>
      </c>
    </row>
    <row r="255" spans="1:17" ht="14.4" customHeight="1" x14ac:dyDescent="0.3">
      <c r="A255" s="695" t="s">
        <v>5164</v>
      </c>
      <c r="B255" s="696" t="s">
        <v>5165</v>
      </c>
      <c r="C255" s="696" t="s">
        <v>3896</v>
      </c>
      <c r="D255" s="696" t="s">
        <v>5192</v>
      </c>
      <c r="E255" s="696" t="s">
        <v>5193</v>
      </c>
      <c r="F255" s="711">
        <v>1</v>
      </c>
      <c r="G255" s="711">
        <v>102</v>
      </c>
      <c r="H255" s="711">
        <v>1</v>
      </c>
      <c r="I255" s="711">
        <v>102</v>
      </c>
      <c r="J255" s="711">
        <v>2</v>
      </c>
      <c r="K255" s="711">
        <v>206</v>
      </c>
      <c r="L255" s="711">
        <v>2.0196078431372548</v>
      </c>
      <c r="M255" s="711">
        <v>103</v>
      </c>
      <c r="N255" s="711"/>
      <c r="O255" s="711"/>
      <c r="P255" s="701"/>
      <c r="Q255" s="712"/>
    </row>
    <row r="256" spans="1:17" ht="14.4" customHeight="1" x14ac:dyDescent="0.3">
      <c r="A256" s="695" t="s">
        <v>5164</v>
      </c>
      <c r="B256" s="696" t="s">
        <v>5165</v>
      </c>
      <c r="C256" s="696" t="s">
        <v>3896</v>
      </c>
      <c r="D256" s="696" t="s">
        <v>5194</v>
      </c>
      <c r="E256" s="696" t="s">
        <v>5195</v>
      </c>
      <c r="F256" s="711">
        <v>2</v>
      </c>
      <c r="G256" s="711">
        <v>230</v>
      </c>
      <c r="H256" s="711">
        <v>1</v>
      </c>
      <c r="I256" s="711">
        <v>115</v>
      </c>
      <c r="J256" s="711">
        <v>1</v>
      </c>
      <c r="K256" s="711">
        <v>115</v>
      </c>
      <c r="L256" s="711">
        <v>0.5</v>
      </c>
      <c r="M256" s="711">
        <v>115</v>
      </c>
      <c r="N256" s="711">
        <v>1</v>
      </c>
      <c r="O256" s="711">
        <v>115</v>
      </c>
      <c r="P256" s="701">
        <v>0.5</v>
      </c>
      <c r="Q256" s="712">
        <v>115</v>
      </c>
    </row>
    <row r="257" spans="1:17" ht="14.4" customHeight="1" x14ac:dyDescent="0.3">
      <c r="A257" s="695" t="s">
        <v>5164</v>
      </c>
      <c r="B257" s="696" t="s">
        <v>5165</v>
      </c>
      <c r="C257" s="696" t="s">
        <v>3896</v>
      </c>
      <c r="D257" s="696" t="s">
        <v>4725</v>
      </c>
      <c r="E257" s="696" t="s">
        <v>4726</v>
      </c>
      <c r="F257" s="711"/>
      <c r="G257" s="711"/>
      <c r="H257" s="711"/>
      <c r="I257" s="711"/>
      <c r="J257" s="711"/>
      <c r="K257" s="711"/>
      <c r="L257" s="711"/>
      <c r="M257" s="711"/>
      <c r="N257" s="711">
        <v>1</v>
      </c>
      <c r="O257" s="711">
        <v>457</v>
      </c>
      <c r="P257" s="701"/>
      <c r="Q257" s="712">
        <v>457</v>
      </c>
    </row>
    <row r="258" spans="1:17" ht="14.4" customHeight="1" x14ac:dyDescent="0.3">
      <c r="A258" s="695" t="s">
        <v>5164</v>
      </c>
      <c r="B258" s="696" t="s">
        <v>5165</v>
      </c>
      <c r="C258" s="696" t="s">
        <v>3896</v>
      </c>
      <c r="D258" s="696" t="s">
        <v>5196</v>
      </c>
      <c r="E258" s="696" t="s">
        <v>5197</v>
      </c>
      <c r="F258" s="711">
        <v>12</v>
      </c>
      <c r="G258" s="711">
        <v>5100</v>
      </c>
      <c r="H258" s="711">
        <v>1</v>
      </c>
      <c r="I258" s="711">
        <v>425</v>
      </c>
      <c r="J258" s="711">
        <v>5</v>
      </c>
      <c r="K258" s="711">
        <v>2145</v>
      </c>
      <c r="L258" s="711">
        <v>0.42058823529411765</v>
      </c>
      <c r="M258" s="711">
        <v>429</v>
      </c>
      <c r="N258" s="711"/>
      <c r="O258" s="711"/>
      <c r="P258" s="701"/>
      <c r="Q258" s="712"/>
    </row>
    <row r="259" spans="1:17" ht="14.4" customHeight="1" x14ac:dyDescent="0.3">
      <c r="A259" s="695" t="s">
        <v>5164</v>
      </c>
      <c r="B259" s="696" t="s">
        <v>5165</v>
      </c>
      <c r="C259" s="696" t="s">
        <v>3896</v>
      </c>
      <c r="D259" s="696" t="s">
        <v>5198</v>
      </c>
      <c r="E259" s="696" t="s">
        <v>5199</v>
      </c>
      <c r="F259" s="711">
        <v>4</v>
      </c>
      <c r="G259" s="711">
        <v>212</v>
      </c>
      <c r="H259" s="711">
        <v>1</v>
      </c>
      <c r="I259" s="711">
        <v>53</v>
      </c>
      <c r="J259" s="711">
        <v>4</v>
      </c>
      <c r="K259" s="711">
        <v>212</v>
      </c>
      <c r="L259" s="711">
        <v>1</v>
      </c>
      <c r="M259" s="711">
        <v>53</v>
      </c>
      <c r="N259" s="711">
        <v>6</v>
      </c>
      <c r="O259" s="711">
        <v>318</v>
      </c>
      <c r="P259" s="701">
        <v>1.5</v>
      </c>
      <c r="Q259" s="712">
        <v>53</v>
      </c>
    </row>
    <row r="260" spans="1:17" ht="14.4" customHeight="1" x14ac:dyDescent="0.3">
      <c r="A260" s="695" t="s">
        <v>5164</v>
      </c>
      <c r="B260" s="696" t="s">
        <v>5165</v>
      </c>
      <c r="C260" s="696" t="s">
        <v>3896</v>
      </c>
      <c r="D260" s="696" t="s">
        <v>5200</v>
      </c>
      <c r="E260" s="696" t="s">
        <v>5201</v>
      </c>
      <c r="F260" s="711">
        <v>448</v>
      </c>
      <c r="G260" s="711">
        <v>73472</v>
      </c>
      <c r="H260" s="711">
        <v>1</v>
      </c>
      <c r="I260" s="711">
        <v>164</v>
      </c>
      <c r="J260" s="711">
        <v>511</v>
      </c>
      <c r="K260" s="711">
        <v>84315</v>
      </c>
      <c r="L260" s="711">
        <v>1.1475800304878048</v>
      </c>
      <c r="M260" s="711">
        <v>165</v>
      </c>
      <c r="N260" s="711">
        <v>180</v>
      </c>
      <c r="O260" s="711">
        <v>29835</v>
      </c>
      <c r="P260" s="701">
        <v>0.4060730618466899</v>
      </c>
      <c r="Q260" s="712">
        <v>165.75</v>
      </c>
    </row>
    <row r="261" spans="1:17" ht="14.4" customHeight="1" x14ac:dyDescent="0.3">
      <c r="A261" s="695" t="s">
        <v>5164</v>
      </c>
      <c r="B261" s="696" t="s">
        <v>5165</v>
      </c>
      <c r="C261" s="696" t="s">
        <v>3896</v>
      </c>
      <c r="D261" s="696" t="s">
        <v>4729</v>
      </c>
      <c r="E261" s="696" t="s">
        <v>4730</v>
      </c>
      <c r="F261" s="711"/>
      <c r="G261" s="711"/>
      <c r="H261" s="711"/>
      <c r="I261" s="711"/>
      <c r="J261" s="711">
        <v>2</v>
      </c>
      <c r="K261" s="711">
        <v>158</v>
      </c>
      <c r="L261" s="711"/>
      <c r="M261" s="711">
        <v>79</v>
      </c>
      <c r="N261" s="711">
        <v>2</v>
      </c>
      <c r="O261" s="711">
        <v>158</v>
      </c>
      <c r="P261" s="701"/>
      <c r="Q261" s="712">
        <v>79</v>
      </c>
    </row>
    <row r="262" spans="1:17" ht="14.4" customHeight="1" x14ac:dyDescent="0.3">
      <c r="A262" s="695" t="s">
        <v>5164</v>
      </c>
      <c r="B262" s="696" t="s">
        <v>5165</v>
      </c>
      <c r="C262" s="696" t="s">
        <v>3896</v>
      </c>
      <c r="D262" s="696" t="s">
        <v>5202</v>
      </c>
      <c r="E262" s="696" t="s">
        <v>5203</v>
      </c>
      <c r="F262" s="711">
        <v>21</v>
      </c>
      <c r="G262" s="711">
        <v>3339</v>
      </c>
      <c r="H262" s="711">
        <v>1</v>
      </c>
      <c r="I262" s="711">
        <v>159</v>
      </c>
      <c r="J262" s="711">
        <v>21</v>
      </c>
      <c r="K262" s="711">
        <v>3360</v>
      </c>
      <c r="L262" s="711">
        <v>1.0062893081761006</v>
      </c>
      <c r="M262" s="711">
        <v>160</v>
      </c>
      <c r="N262" s="711">
        <v>3</v>
      </c>
      <c r="O262" s="711">
        <v>482</v>
      </c>
      <c r="P262" s="701">
        <v>0.14435459718478585</v>
      </c>
      <c r="Q262" s="712">
        <v>160.66666666666666</v>
      </c>
    </row>
    <row r="263" spans="1:17" ht="14.4" customHeight="1" x14ac:dyDescent="0.3">
      <c r="A263" s="695" t="s">
        <v>5164</v>
      </c>
      <c r="B263" s="696" t="s">
        <v>5165</v>
      </c>
      <c r="C263" s="696" t="s">
        <v>3896</v>
      </c>
      <c r="D263" s="696" t="s">
        <v>4733</v>
      </c>
      <c r="E263" s="696" t="s">
        <v>4734</v>
      </c>
      <c r="F263" s="711"/>
      <c r="G263" s="711"/>
      <c r="H263" s="711"/>
      <c r="I263" s="711"/>
      <c r="J263" s="711">
        <v>1</v>
      </c>
      <c r="K263" s="711">
        <v>167</v>
      </c>
      <c r="L263" s="711"/>
      <c r="M263" s="711">
        <v>167</v>
      </c>
      <c r="N263" s="711"/>
      <c r="O263" s="711"/>
      <c r="P263" s="701"/>
      <c r="Q263" s="712"/>
    </row>
    <row r="264" spans="1:17" ht="14.4" customHeight="1" x14ac:dyDescent="0.3">
      <c r="A264" s="695" t="s">
        <v>5164</v>
      </c>
      <c r="B264" s="696" t="s">
        <v>5165</v>
      </c>
      <c r="C264" s="696" t="s">
        <v>3896</v>
      </c>
      <c r="D264" s="696" t="s">
        <v>5204</v>
      </c>
      <c r="E264" s="696" t="s">
        <v>5205</v>
      </c>
      <c r="F264" s="711"/>
      <c r="G264" s="711"/>
      <c r="H264" s="711"/>
      <c r="I264" s="711"/>
      <c r="J264" s="711">
        <v>1</v>
      </c>
      <c r="K264" s="711">
        <v>243</v>
      </c>
      <c r="L264" s="711"/>
      <c r="M264" s="711">
        <v>243</v>
      </c>
      <c r="N264" s="711">
        <v>1</v>
      </c>
      <c r="O264" s="711">
        <v>243</v>
      </c>
      <c r="P264" s="701"/>
      <c r="Q264" s="712">
        <v>243</v>
      </c>
    </row>
    <row r="265" spans="1:17" ht="14.4" customHeight="1" x14ac:dyDescent="0.3">
      <c r="A265" s="695" t="s">
        <v>5164</v>
      </c>
      <c r="B265" s="696" t="s">
        <v>5165</v>
      </c>
      <c r="C265" s="696" t="s">
        <v>3896</v>
      </c>
      <c r="D265" s="696" t="s">
        <v>5206</v>
      </c>
      <c r="E265" s="696" t="s">
        <v>5207</v>
      </c>
      <c r="F265" s="711"/>
      <c r="G265" s="711"/>
      <c r="H265" s="711"/>
      <c r="I265" s="711"/>
      <c r="J265" s="711"/>
      <c r="K265" s="711"/>
      <c r="L265" s="711"/>
      <c r="M265" s="711"/>
      <c r="N265" s="711">
        <v>1</v>
      </c>
      <c r="O265" s="711">
        <v>223</v>
      </c>
      <c r="P265" s="701"/>
      <c r="Q265" s="712">
        <v>223</v>
      </c>
    </row>
    <row r="266" spans="1:17" ht="14.4" customHeight="1" x14ac:dyDescent="0.3">
      <c r="A266" s="695" t="s">
        <v>5164</v>
      </c>
      <c r="B266" s="696" t="s">
        <v>5165</v>
      </c>
      <c r="C266" s="696" t="s">
        <v>3896</v>
      </c>
      <c r="D266" s="696" t="s">
        <v>5208</v>
      </c>
      <c r="E266" s="696" t="s">
        <v>5209</v>
      </c>
      <c r="F266" s="711">
        <v>22</v>
      </c>
      <c r="G266" s="711">
        <v>8778</v>
      </c>
      <c r="H266" s="711">
        <v>1</v>
      </c>
      <c r="I266" s="711">
        <v>399</v>
      </c>
      <c r="J266" s="711">
        <v>24</v>
      </c>
      <c r="K266" s="711">
        <v>9696</v>
      </c>
      <c r="L266" s="711">
        <v>1.1045796308954203</v>
      </c>
      <c r="M266" s="711">
        <v>404</v>
      </c>
      <c r="N266" s="711">
        <v>9</v>
      </c>
      <c r="O266" s="711">
        <v>3666</v>
      </c>
      <c r="P266" s="701">
        <v>0.41763499658236503</v>
      </c>
      <c r="Q266" s="712">
        <v>407.33333333333331</v>
      </c>
    </row>
    <row r="267" spans="1:17" ht="14.4" customHeight="1" x14ac:dyDescent="0.3">
      <c r="A267" s="695" t="s">
        <v>5164</v>
      </c>
      <c r="B267" s="696" t="s">
        <v>5165</v>
      </c>
      <c r="C267" s="696" t="s">
        <v>3896</v>
      </c>
      <c r="D267" s="696" t="s">
        <v>5210</v>
      </c>
      <c r="E267" s="696" t="s">
        <v>5211</v>
      </c>
      <c r="F267" s="711">
        <v>1</v>
      </c>
      <c r="G267" s="711">
        <v>265</v>
      </c>
      <c r="H267" s="711">
        <v>1</v>
      </c>
      <c r="I267" s="711">
        <v>265</v>
      </c>
      <c r="J267" s="711">
        <v>1</v>
      </c>
      <c r="K267" s="711">
        <v>266</v>
      </c>
      <c r="L267" s="711">
        <v>1.0037735849056604</v>
      </c>
      <c r="M267" s="711">
        <v>266</v>
      </c>
      <c r="N267" s="711"/>
      <c r="O267" s="711"/>
      <c r="P267" s="701"/>
      <c r="Q267" s="712"/>
    </row>
    <row r="268" spans="1:17" ht="14.4" customHeight="1" x14ac:dyDescent="0.3">
      <c r="A268" s="695" t="s">
        <v>5212</v>
      </c>
      <c r="B268" s="696" t="s">
        <v>650</v>
      </c>
      <c r="C268" s="696" t="s">
        <v>3896</v>
      </c>
      <c r="D268" s="696" t="s">
        <v>5213</v>
      </c>
      <c r="E268" s="696" t="s">
        <v>5214</v>
      </c>
      <c r="F268" s="711">
        <v>380</v>
      </c>
      <c r="G268" s="711">
        <v>60040</v>
      </c>
      <c r="H268" s="711">
        <v>1</v>
      </c>
      <c r="I268" s="711">
        <v>158</v>
      </c>
      <c r="J268" s="711">
        <v>558</v>
      </c>
      <c r="K268" s="711">
        <v>88722</v>
      </c>
      <c r="L268" s="711">
        <v>1.4777148567621585</v>
      </c>
      <c r="M268" s="711">
        <v>159</v>
      </c>
      <c r="N268" s="711">
        <v>462</v>
      </c>
      <c r="O268" s="711">
        <v>73579</v>
      </c>
      <c r="P268" s="701">
        <v>1.2254996668887408</v>
      </c>
      <c r="Q268" s="712">
        <v>159.26190476190476</v>
      </c>
    </row>
    <row r="269" spans="1:17" ht="14.4" customHeight="1" x14ac:dyDescent="0.3">
      <c r="A269" s="695" t="s">
        <v>5212</v>
      </c>
      <c r="B269" s="696" t="s">
        <v>650</v>
      </c>
      <c r="C269" s="696" t="s">
        <v>3896</v>
      </c>
      <c r="D269" s="696" t="s">
        <v>5215</v>
      </c>
      <c r="E269" s="696" t="s">
        <v>5216</v>
      </c>
      <c r="F269" s="711">
        <v>3</v>
      </c>
      <c r="G269" s="711">
        <v>3492</v>
      </c>
      <c r="H269" s="711">
        <v>1</v>
      </c>
      <c r="I269" s="711">
        <v>1164</v>
      </c>
      <c r="J269" s="711">
        <v>58</v>
      </c>
      <c r="K269" s="711">
        <v>67570</v>
      </c>
      <c r="L269" s="711">
        <v>19.349942726231387</v>
      </c>
      <c r="M269" s="711">
        <v>1165</v>
      </c>
      <c r="N269" s="711">
        <v>142</v>
      </c>
      <c r="O269" s="711">
        <v>165550</v>
      </c>
      <c r="P269" s="701">
        <v>47.408361970217641</v>
      </c>
      <c r="Q269" s="712">
        <v>1165.8450704225352</v>
      </c>
    </row>
    <row r="270" spans="1:17" ht="14.4" customHeight="1" x14ac:dyDescent="0.3">
      <c r="A270" s="695" t="s">
        <v>5212</v>
      </c>
      <c r="B270" s="696" t="s">
        <v>650</v>
      </c>
      <c r="C270" s="696" t="s">
        <v>3896</v>
      </c>
      <c r="D270" s="696" t="s">
        <v>5217</v>
      </c>
      <c r="E270" s="696" t="s">
        <v>5218</v>
      </c>
      <c r="F270" s="711">
        <v>215</v>
      </c>
      <c r="G270" s="711">
        <v>8385</v>
      </c>
      <c r="H270" s="711">
        <v>1</v>
      </c>
      <c r="I270" s="711">
        <v>39</v>
      </c>
      <c r="J270" s="711">
        <v>216</v>
      </c>
      <c r="K270" s="711">
        <v>8424</v>
      </c>
      <c r="L270" s="711">
        <v>1.0046511627906978</v>
      </c>
      <c r="M270" s="711">
        <v>39</v>
      </c>
      <c r="N270" s="711">
        <v>230</v>
      </c>
      <c r="O270" s="711">
        <v>9024</v>
      </c>
      <c r="P270" s="701">
        <v>1.0762075134168156</v>
      </c>
      <c r="Q270" s="712">
        <v>39.234782608695653</v>
      </c>
    </row>
    <row r="271" spans="1:17" ht="14.4" customHeight="1" x14ac:dyDescent="0.3">
      <c r="A271" s="695" t="s">
        <v>5212</v>
      </c>
      <c r="B271" s="696" t="s">
        <v>650</v>
      </c>
      <c r="C271" s="696" t="s">
        <v>3896</v>
      </c>
      <c r="D271" s="696" t="s">
        <v>5140</v>
      </c>
      <c r="E271" s="696" t="s">
        <v>5141</v>
      </c>
      <c r="F271" s="711"/>
      <c r="G271" s="711"/>
      <c r="H271" s="711"/>
      <c r="I271" s="711"/>
      <c r="J271" s="711">
        <v>6</v>
      </c>
      <c r="K271" s="711">
        <v>2292</v>
      </c>
      <c r="L271" s="711"/>
      <c r="M271" s="711">
        <v>382</v>
      </c>
      <c r="N271" s="711">
        <v>11</v>
      </c>
      <c r="O271" s="711">
        <v>4202</v>
      </c>
      <c r="P271" s="701"/>
      <c r="Q271" s="712">
        <v>382</v>
      </c>
    </row>
    <row r="272" spans="1:17" ht="14.4" customHeight="1" x14ac:dyDescent="0.3">
      <c r="A272" s="695" t="s">
        <v>5212</v>
      </c>
      <c r="B272" s="696" t="s">
        <v>650</v>
      </c>
      <c r="C272" s="696" t="s">
        <v>3896</v>
      </c>
      <c r="D272" s="696" t="s">
        <v>5219</v>
      </c>
      <c r="E272" s="696" t="s">
        <v>5220</v>
      </c>
      <c r="F272" s="711"/>
      <c r="G272" s="711"/>
      <c r="H272" s="711"/>
      <c r="I272" s="711"/>
      <c r="J272" s="711">
        <v>2</v>
      </c>
      <c r="K272" s="711">
        <v>74</v>
      </c>
      <c r="L272" s="711"/>
      <c r="M272" s="711">
        <v>37</v>
      </c>
      <c r="N272" s="711">
        <v>2</v>
      </c>
      <c r="O272" s="711">
        <v>74</v>
      </c>
      <c r="P272" s="701"/>
      <c r="Q272" s="712">
        <v>37</v>
      </c>
    </row>
    <row r="273" spans="1:17" ht="14.4" customHeight="1" x14ac:dyDescent="0.3">
      <c r="A273" s="695" t="s">
        <v>5212</v>
      </c>
      <c r="B273" s="696" t="s">
        <v>650</v>
      </c>
      <c r="C273" s="696" t="s">
        <v>3896</v>
      </c>
      <c r="D273" s="696" t="s">
        <v>5221</v>
      </c>
      <c r="E273" s="696" t="s">
        <v>5222</v>
      </c>
      <c r="F273" s="711">
        <v>30</v>
      </c>
      <c r="G273" s="711">
        <v>13320</v>
      </c>
      <c r="H273" s="711">
        <v>1</v>
      </c>
      <c r="I273" s="711">
        <v>444</v>
      </c>
      <c r="J273" s="711">
        <v>36</v>
      </c>
      <c r="K273" s="711">
        <v>15984</v>
      </c>
      <c r="L273" s="711">
        <v>1.2</v>
      </c>
      <c r="M273" s="711">
        <v>444</v>
      </c>
      <c r="N273" s="711">
        <v>21</v>
      </c>
      <c r="O273" s="711">
        <v>9324</v>
      </c>
      <c r="P273" s="701">
        <v>0.7</v>
      </c>
      <c r="Q273" s="712">
        <v>444</v>
      </c>
    </row>
    <row r="274" spans="1:17" ht="14.4" customHeight="1" x14ac:dyDescent="0.3">
      <c r="A274" s="695" t="s">
        <v>5212</v>
      </c>
      <c r="B274" s="696" t="s">
        <v>650</v>
      </c>
      <c r="C274" s="696" t="s">
        <v>3896</v>
      </c>
      <c r="D274" s="696" t="s">
        <v>5223</v>
      </c>
      <c r="E274" s="696" t="s">
        <v>5224</v>
      </c>
      <c r="F274" s="711">
        <v>35</v>
      </c>
      <c r="G274" s="711">
        <v>1400</v>
      </c>
      <c r="H274" s="711">
        <v>1</v>
      </c>
      <c r="I274" s="711">
        <v>40</v>
      </c>
      <c r="J274" s="711">
        <v>55</v>
      </c>
      <c r="K274" s="711">
        <v>2255</v>
      </c>
      <c r="L274" s="711">
        <v>1.6107142857142858</v>
      </c>
      <c r="M274" s="711">
        <v>41</v>
      </c>
      <c r="N274" s="711">
        <v>63</v>
      </c>
      <c r="O274" s="711">
        <v>2583</v>
      </c>
      <c r="P274" s="701">
        <v>1.845</v>
      </c>
      <c r="Q274" s="712">
        <v>41</v>
      </c>
    </row>
    <row r="275" spans="1:17" ht="14.4" customHeight="1" x14ac:dyDescent="0.3">
      <c r="A275" s="695" t="s">
        <v>5212</v>
      </c>
      <c r="B275" s="696" t="s">
        <v>650</v>
      </c>
      <c r="C275" s="696" t="s">
        <v>3896</v>
      </c>
      <c r="D275" s="696" t="s">
        <v>5225</v>
      </c>
      <c r="E275" s="696" t="s">
        <v>5226</v>
      </c>
      <c r="F275" s="711">
        <v>12</v>
      </c>
      <c r="G275" s="711">
        <v>5880</v>
      </c>
      <c r="H275" s="711">
        <v>1</v>
      </c>
      <c r="I275" s="711">
        <v>490</v>
      </c>
      <c r="J275" s="711">
        <v>21</v>
      </c>
      <c r="K275" s="711">
        <v>10290</v>
      </c>
      <c r="L275" s="711">
        <v>1.75</v>
      </c>
      <c r="M275" s="711">
        <v>490</v>
      </c>
      <c r="N275" s="711">
        <v>37</v>
      </c>
      <c r="O275" s="711">
        <v>18137</v>
      </c>
      <c r="P275" s="701">
        <v>3.0845238095238097</v>
      </c>
      <c r="Q275" s="712">
        <v>490.18918918918916</v>
      </c>
    </row>
    <row r="276" spans="1:17" ht="14.4" customHeight="1" x14ac:dyDescent="0.3">
      <c r="A276" s="695" t="s">
        <v>5212</v>
      </c>
      <c r="B276" s="696" t="s">
        <v>650</v>
      </c>
      <c r="C276" s="696" t="s">
        <v>3896</v>
      </c>
      <c r="D276" s="696" t="s">
        <v>5227</v>
      </c>
      <c r="E276" s="696" t="s">
        <v>5228</v>
      </c>
      <c r="F276" s="711">
        <v>78</v>
      </c>
      <c r="G276" s="711">
        <v>2418</v>
      </c>
      <c r="H276" s="711">
        <v>1</v>
      </c>
      <c r="I276" s="711">
        <v>31</v>
      </c>
      <c r="J276" s="711">
        <v>55</v>
      </c>
      <c r="K276" s="711">
        <v>1705</v>
      </c>
      <c r="L276" s="711">
        <v>0.70512820512820518</v>
      </c>
      <c r="M276" s="711">
        <v>31</v>
      </c>
      <c r="N276" s="711">
        <v>57</v>
      </c>
      <c r="O276" s="711">
        <v>1767</v>
      </c>
      <c r="P276" s="701">
        <v>0.73076923076923073</v>
      </c>
      <c r="Q276" s="712">
        <v>31</v>
      </c>
    </row>
    <row r="277" spans="1:17" ht="14.4" customHeight="1" x14ac:dyDescent="0.3">
      <c r="A277" s="695" t="s">
        <v>5212</v>
      </c>
      <c r="B277" s="696" t="s">
        <v>650</v>
      </c>
      <c r="C277" s="696" t="s">
        <v>3896</v>
      </c>
      <c r="D277" s="696" t="s">
        <v>5229</v>
      </c>
      <c r="E277" s="696" t="s">
        <v>5230</v>
      </c>
      <c r="F277" s="711">
        <v>1</v>
      </c>
      <c r="G277" s="711">
        <v>204</v>
      </c>
      <c r="H277" s="711">
        <v>1</v>
      </c>
      <c r="I277" s="711">
        <v>204</v>
      </c>
      <c r="J277" s="711">
        <v>3</v>
      </c>
      <c r="K277" s="711">
        <v>615</v>
      </c>
      <c r="L277" s="711">
        <v>3.0147058823529411</v>
      </c>
      <c r="M277" s="711">
        <v>205</v>
      </c>
      <c r="N277" s="711">
        <v>4</v>
      </c>
      <c r="O277" s="711">
        <v>823</v>
      </c>
      <c r="P277" s="701">
        <v>4.034313725490196</v>
      </c>
      <c r="Q277" s="712">
        <v>205.75</v>
      </c>
    </row>
    <row r="278" spans="1:17" ht="14.4" customHeight="1" x14ac:dyDescent="0.3">
      <c r="A278" s="695" t="s">
        <v>5212</v>
      </c>
      <c r="B278" s="696" t="s">
        <v>650</v>
      </c>
      <c r="C278" s="696" t="s">
        <v>3896</v>
      </c>
      <c r="D278" s="696" t="s">
        <v>5231</v>
      </c>
      <c r="E278" s="696" t="s">
        <v>5232</v>
      </c>
      <c r="F278" s="711">
        <v>1</v>
      </c>
      <c r="G278" s="711">
        <v>376</v>
      </c>
      <c r="H278" s="711">
        <v>1</v>
      </c>
      <c r="I278" s="711">
        <v>376</v>
      </c>
      <c r="J278" s="711">
        <v>5</v>
      </c>
      <c r="K278" s="711">
        <v>1885</v>
      </c>
      <c r="L278" s="711">
        <v>5.0132978723404253</v>
      </c>
      <c r="M278" s="711">
        <v>377</v>
      </c>
      <c r="N278" s="711">
        <v>1</v>
      </c>
      <c r="O278" s="711">
        <v>379</v>
      </c>
      <c r="P278" s="701">
        <v>1.0079787234042554</v>
      </c>
      <c r="Q278" s="712">
        <v>379</v>
      </c>
    </row>
    <row r="279" spans="1:17" ht="14.4" customHeight="1" x14ac:dyDescent="0.3">
      <c r="A279" s="695" t="s">
        <v>5212</v>
      </c>
      <c r="B279" s="696" t="s">
        <v>650</v>
      </c>
      <c r="C279" s="696" t="s">
        <v>3896</v>
      </c>
      <c r="D279" s="696" t="s">
        <v>5233</v>
      </c>
      <c r="E279" s="696" t="s">
        <v>5234</v>
      </c>
      <c r="F279" s="711">
        <v>694</v>
      </c>
      <c r="G279" s="711">
        <v>77728</v>
      </c>
      <c r="H279" s="711">
        <v>1</v>
      </c>
      <c r="I279" s="711">
        <v>112</v>
      </c>
      <c r="J279" s="711">
        <v>766</v>
      </c>
      <c r="K279" s="711">
        <v>86558</v>
      </c>
      <c r="L279" s="711">
        <v>1.1136012762453684</v>
      </c>
      <c r="M279" s="711">
        <v>113</v>
      </c>
      <c r="N279" s="711">
        <v>675</v>
      </c>
      <c r="O279" s="711">
        <v>76647</v>
      </c>
      <c r="P279" s="701">
        <v>0.98609252778921364</v>
      </c>
      <c r="Q279" s="712">
        <v>113.55111111111111</v>
      </c>
    </row>
    <row r="280" spans="1:17" ht="14.4" customHeight="1" x14ac:dyDescent="0.3">
      <c r="A280" s="695" t="s">
        <v>5212</v>
      </c>
      <c r="B280" s="696" t="s">
        <v>650</v>
      </c>
      <c r="C280" s="696" t="s">
        <v>3896</v>
      </c>
      <c r="D280" s="696" t="s">
        <v>5235</v>
      </c>
      <c r="E280" s="696" t="s">
        <v>5236</v>
      </c>
      <c r="F280" s="711">
        <v>268</v>
      </c>
      <c r="G280" s="711">
        <v>22244</v>
      </c>
      <c r="H280" s="711">
        <v>1</v>
      </c>
      <c r="I280" s="711">
        <v>83</v>
      </c>
      <c r="J280" s="711">
        <v>385</v>
      </c>
      <c r="K280" s="711">
        <v>32340</v>
      </c>
      <c r="L280" s="711">
        <v>1.4538752023017443</v>
      </c>
      <c r="M280" s="711">
        <v>84</v>
      </c>
      <c r="N280" s="711">
        <v>309</v>
      </c>
      <c r="O280" s="711">
        <v>26031</v>
      </c>
      <c r="P280" s="701">
        <v>1.1702481568063299</v>
      </c>
      <c r="Q280" s="712">
        <v>84.242718446601941</v>
      </c>
    </row>
    <row r="281" spans="1:17" ht="14.4" customHeight="1" x14ac:dyDescent="0.3">
      <c r="A281" s="695" t="s">
        <v>5212</v>
      </c>
      <c r="B281" s="696" t="s">
        <v>650</v>
      </c>
      <c r="C281" s="696" t="s">
        <v>3896</v>
      </c>
      <c r="D281" s="696" t="s">
        <v>5237</v>
      </c>
      <c r="E281" s="696" t="s">
        <v>5238</v>
      </c>
      <c r="F281" s="711"/>
      <c r="G281" s="711"/>
      <c r="H281" s="711"/>
      <c r="I281" s="711"/>
      <c r="J281" s="711">
        <v>3</v>
      </c>
      <c r="K281" s="711">
        <v>288</v>
      </c>
      <c r="L281" s="711"/>
      <c r="M281" s="711">
        <v>96</v>
      </c>
      <c r="N281" s="711">
        <v>2</v>
      </c>
      <c r="O281" s="711">
        <v>194</v>
      </c>
      <c r="P281" s="701"/>
      <c r="Q281" s="712">
        <v>97</v>
      </c>
    </row>
    <row r="282" spans="1:17" ht="14.4" customHeight="1" x14ac:dyDescent="0.3">
      <c r="A282" s="695" t="s">
        <v>5212</v>
      </c>
      <c r="B282" s="696" t="s">
        <v>650</v>
      </c>
      <c r="C282" s="696" t="s">
        <v>3896</v>
      </c>
      <c r="D282" s="696" t="s">
        <v>5239</v>
      </c>
      <c r="E282" s="696" t="s">
        <v>5240</v>
      </c>
      <c r="F282" s="711">
        <v>31</v>
      </c>
      <c r="G282" s="711">
        <v>651</v>
      </c>
      <c r="H282" s="711">
        <v>1</v>
      </c>
      <c r="I282" s="711">
        <v>21</v>
      </c>
      <c r="J282" s="711">
        <v>62</v>
      </c>
      <c r="K282" s="711">
        <v>1302</v>
      </c>
      <c r="L282" s="711">
        <v>2</v>
      </c>
      <c r="M282" s="711">
        <v>21</v>
      </c>
      <c r="N282" s="711">
        <v>53</v>
      </c>
      <c r="O282" s="711">
        <v>1113</v>
      </c>
      <c r="P282" s="701">
        <v>1.7096774193548387</v>
      </c>
      <c r="Q282" s="712">
        <v>21</v>
      </c>
    </row>
    <row r="283" spans="1:17" ht="14.4" customHeight="1" x14ac:dyDescent="0.3">
      <c r="A283" s="695" t="s">
        <v>5212</v>
      </c>
      <c r="B283" s="696" t="s">
        <v>650</v>
      </c>
      <c r="C283" s="696" t="s">
        <v>3896</v>
      </c>
      <c r="D283" s="696" t="s">
        <v>5149</v>
      </c>
      <c r="E283" s="696" t="s">
        <v>5150</v>
      </c>
      <c r="F283" s="711">
        <v>111</v>
      </c>
      <c r="G283" s="711">
        <v>53946</v>
      </c>
      <c r="H283" s="711">
        <v>1</v>
      </c>
      <c r="I283" s="711">
        <v>486</v>
      </c>
      <c r="J283" s="711">
        <v>202</v>
      </c>
      <c r="K283" s="711">
        <v>98172</v>
      </c>
      <c r="L283" s="711">
        <v>1.8198198198198199</v>
      </c>
      <c r="M283" s="711">
        <v>486</v>
      </c>
      <c r="N283" s="711">
        <v>128</v>
      </c>
      <c r="O283" s="711">
        <v>62250</v>
      </c>
      <c r="P283" s="701">
        <v>1.153931709487265</v>
      </c>
      <c r="Q283" s="712">
        <v>486.328125</v>
      </c>
    </row>
    <row r="284" spans="1:17" ht="14.4" customHeight="1" x14ac:dyDescent="0.3">
      <c r="A284" s="695" t="s">
        <v>5212</v>
      </c>
      <c r="B284" s="696" t="s">
        <v>650</v>
      </c>
      <c r="C284" s="696" t="s">
        <v>3896</v>
      </c>
      <c r="D284" s="696" t="s">
        <v>5241</v>
      </c>
      <c r="E284" s="696" t="s">
        <v>5242</v>
      </c>
      <c r="F284" s="711">
        <v>69</v>
      </c>
      <c r="G284" s="711">
        <v>2760</v>
      </c>
      <c r="H284" s="711">
        <v>1</v>
      </c>
      <c r="I284" s="711">
        <v>40</v>
      </c>
      <c r="J284" s="711">
        <v>82</v>
      </c>
      <c r="K284" s="711">
        <v>3280</v>
      </c>
      <c r="L284" s="711">
        <v>1.1884057971014492</v>
      </c>
      <c r="M284" s="711">
        <v>40</v>
      </c>
      <c r="N284" s="711">
        <v>82</v>
      </c>
      <c r="O284" s="711">
        <v>3302</v>
      </c>
      <c r="P284" s="701">
        <v>1.1963768115942028</v>
      </c>
      <c r="Q284" s="712">
        <v>40.268292682926827</v>
      </c>
    </row>
    <row r="285" spans="1:17" ht="14.4" customHeight="1" x14ac:dyDescent="0.3">
      <c r="A285" s="695" t="s">
        <v>5212</v>
      </c>
      <c r="B285" s="696" t="s">
        <v>650</v>
      </c>
      <c r="C285" s="696" t="s">
        <v>3896</v>
      </c>
      <c r="D285" s="696" t="s">
        <v>5243</v>
      </c>
      <c r="E285" s="696" t="s">
        <v>5244</v>
      </c>
      <c r="F285" s="711">
        <v>1</v>
      </c>
      <c r="G285" s="711">
        <v>761</v>
      </c>
      <c r="H285" s="711">
        <v>1</v>
      </c>
      <c r="I285" s="711">
        <v>761</v>
      </c>
      <c r="J285" s="711"/>
      <c r="K285" s="711"/>
      <c r="L285" s="711"/>
      <c r="M285" s="711"/>
      <c r="N285" s="711"/>
      <c r="O285" s="711"/>
      <c r="P285" s="701"/>
      <c r="Q285" s="712"/>
    </row>
    <row r="286" spans="1:17" ht="14.4" customHeight="1" x14ac:dyDescent="0.3">
      <c r="A286" s="695" t="s">
        <v>5212</v>
      </c>
      <c r="B286" s="696" t="s">
        <v>650</v>
      </c>
      <c r="C286" s="696" t="s">
        <v>3896</v>
      </c>
      <c r="D286" s="696" t="s">
        <v>5245</v>
      </c>
      <c r="E286" s="696" t="s">
        <v>5246</v>
      </c>
      <c r="F286" s="711"/>
      <c r="G286" s="711"/>
      <c r="H286" s="711"/>
      <c r="I286" s="711"/>
      <c r="J286" s="711"/>
      <c r="K286" s="711"/>
      <c r="L286" s="711"/>
      <c r="M286" s="711"/>
      <c r="N286" s="711">
        <v>1</v>
      </c>
      <c r="O286" s="711">
        <v>2059</v>
      </c>
      <c r="P286" s="701"/>
      <c r="Q286" s="712">
        <v>2059</v>
      </c>
    </row>
    <row r="287" spans="1:17" ht="14.4" customHeight="1" x14ac:dyDescent="0.3">
      <c r="A287" s="695" t="s">
        <v>5212</v>
      </c>
      <c r="B287" s="696" t="s">
        <v>650</v>
      </c>
      <c r="C287" s="696" t="s">
        <v>3896</v>
      </c>
      <c r="D287" s="696" t="s">
        <v>5247</v>
      </c>
      <c r="E287" s="696" t="s">
        <v>5248</v>
      </c>
      <c r="F287" s="711">
        <v>6</v>
      </c>
      <c r="G287" s="711">
        <v>3618</v>
      </c>
      <c r="H287" s="711">
        <v>1</v>
      </c>
      <c r="I287" s="711">
        <v>603</v>
      </c>
      <c r="J287" s="711">
        <v>9</v>
      </c>
      <c r="K287" s="711">
        <v>5436</v>
      </c>
      <c r="L287" s="711">
        <v>1.5024875621890548</v>
      </c>
      <c r="M287" s="711">
        <v>604</v>
      </c>
      <c r="N287" s="711">
        <v>10</v>
      </c>
      <c r="O287" s="711">
        <v>6049</v>
      </c>
      <c r="P287" s="701">
        <v>1.67191818684356</v>
      </c>
      <c r="Q287" s="712">
        <v>604.9</v>
      </c>
    </row>
    <row r="288" spans="1:17" ht="14.4" customHeight="1" x14ac:dyDescent="0.3">
      <c r="A288" s="695" t="s">
        <v>5212</v>
      </c>
      <c r="B288" s="696" t="s">
        <v>650</v>
      </c>
      <c r="C288" s="696" t="s">
        <v>3896</v>
      </c>
      <c r="D288" s="696" t="s">
        <v>5249</v>
      </c>
      <c r="E288" s="696" t="s">
        <v>5250</v>
      </c>
      <c r="F288" s="711">
        <v>2</v>
      </c>
      <c r="G288" s="711">
        <v>302</v>
      </c>
      <c r="H288" s="711">
        <v>1</v>
      </c>
      <c r="I288" s="711">
        <v>151</v>
      </c>
      <c r="J288" s="711"/>
      <c r="K288" s="711"/>
      <c r="L288" s="711"/>
      <c r="M288" s="711"/>
      <c r="N288" s="711"/>
      <c r="O288" s="711"/>
      <c r="P288" s="701"/>
      <c r="Q288" s="712"/>
    </row>
    <row r="289" spans="1:17" ht="14.4" customHeight="1" x14ac:dyDescent="0.3">
      <c r="A289" s="695" t="s">
        <v>5212</v>
      </c>
      <c r="B289" s="696" t="s">
        <v>650</v>
      </c>
      <c r="C289" s="696" t="s">
        <v>3896</v>
      </c>
      <c r="D289" s="696" t="s">
        <v>5251</v>
      </c>
      <c r="E289" s="696" t="s">
        <v>5252</v>
      </c>
      <c r="F289" s="711">
        <v>1</v>
      </c>
      <c r="G289" s="711">
        <v>327</v>
      </c>
      <c r="H289" s="711">
        <v>1</v>
      </c>
      <c r="I289" s="711">
        <v>327</v>
      </c>
      <c r="J289" s="711"/>
      <c r="K289" s="711"/>
      <c r="L289" s="711"/>
      <c r="M289" s="711"/>
      <c r="N289" s="711">
        <v>1</v>
      </c>
      <c r="O289" s="711">
        <v>327</v>
      </c>
      <c r="P289" s="701">
        <v>1</v>
      </c>
      <c r="Q289" s="712">
        <v>327</v>
      </c>
    </row>
    <row r="290" spans="1:17" ht="14.4" customHeight="1" x14ac:dyDescent="0.3">
      <c r="A290" s="695" t="s">
        <v>5253</v>
      </c>
      <c r="B290" s="696" t="s">
        <v>4973</v>
      </c>
      <c r="C290" s="696" t="s">
        <v>3896</v>
      </c>
      <c r="D290" s="696" t="s">
        <v>5254</v>
      </c>
      <c r="E290" s="696" t="s">
        <v>5255</v>
      </c>
      <c r="F290" s="711"/>
      <c r="G290" s="711"/>
      <c r="H290" s="711"/>
      <c r="I290" s="711"/>
      <c r="J290" s="711">
        <v>1</v>
      </c>
      <c r="K290" s="711">
        <v>1609</v>
      </c>
      <c r="L290" s="711"/>
      <c r="M290" s="711">
        <v>1609</v>
      </c>
      <c r="N290" s="711"/>
      <c r="O290" s="711"/>
      <c r="P290" s="701"/>
      <c r="Q290" s="712"/>
    </row>
    <row r="291" spans="1:17" ht="14.4" customHeight="1" x14ac:dyDescent="0.3">
      <c r="A291" s="695" t="s">
        <v>5253</v>
      </c>
      <c r="B291" s="696" t="s">
        <v>4973</v>
      </c>
      <c r="C291" s="696" t="s">
        <v>3896</v>
      </c>
      <c r="D291" s="696" t="s">
        <v>5256</v>
      </c>
      <c r="E291" s="696" t="s">
        <v>5257</v>
      </c>
      <c r="F291" s="711"/>
      <c r="G291" s="711"/>
      <c r="H291" s="711"/>
      <c r="I291" s="711"/>
      <c r="J291" s="711">
        <v>1</v>
      </c>
      <c r="K291" s="711">
        <v>1620</v>
      </c>
      <c r="L291" s="711"/>
      <c r="M291" s="711">
        <v>1620</v>
      </c>
      <c r="N291" s="711"/>
      <c r="O291" s="711"/>
      <c r="P291" s="701"/>
      <c r="Q291" s="712"/>
    </row>
    <row r="292" spans="1:17" ht="14.4" customHeight="1" x14ac:dyDescent="0.3">
      <c r="A292" s="695" t="s">
        <v>5253</v>
      </c>
      <c r="B292" s="696" t="s">
        <v>4973</v>
      </c>
      <c r="C292" s="696" t="s">
        <v>3896</v>
      </c>
      <c r="D292" s="696" t="s">
        <v>5258</v>
      </c>
      <c r="E292" s="696" t="s">
        <v>5259</v>
      </c>
      <c r="F292" s="711"/>
      <c r="G292" s="711"/>
      <c r="H292" s="711"/>
      <c r="I292" s="711"/>
      <c r="J292" s="711">
        <v>6</v>
      </c>
      <c r="K292" s="711">
        <v>23184</v>
      </c>
      <c r="L292" s="711"/>
      <c r="M292" s="711">
        <v>3864</v>
      </c>
      <c r="N292" s="711"/>
      <c r="O292" s="711"/>
      <c r="P292" s="701"/>
      <c r="Q292" s="712"/>
    </row>
    <row r="293" spans="1:17" ht="14.4" customHeight="1" x14ac:dyDescent="0.3">
      <c r="A293" s="695" t="s">
        <v>5253</v>
      </c>
      <c r="B293" s="696" t="s">
        <v>4973</v>
      </c>
      <c r="C293" s="696" t="s">
        <v>3896</v>
      </c>
      <c r="D293" s="696" t="s">
        <v>5260</v>
      </c>
      <c r="E293" s="696" t="s">
        <v>5261</v>
      </c>
      <c r="F293" s="711"/>
      <c r="G293" s="711"/>
      <c r="H293" s="711"/>
      <c r="I293" s="711"/>
      <c r="J293" s="711">
        <v>4</v>
      </c>
      <c r="K293" s="711">
        <v>3304</v>
      </c>
      <c r="L293" s="711"/>
      <c r="M293" s="711">
        <v>826</v>
      </c>
      <c r="N293" s="711"/>
      <c r="O293" s="711"/>
      <c r="P293" s="701"/>
      <c r="Q293" s="712"/>
    </row>
    <row r="294" spans="1:17" ht="14.4" customHeight="1" x14ac:dyDescent="0.3">
      <c r="A294" s="695" t="s">
        <v>5253</v>
      </c>
      <c r="B294" s="696" t="s">
        <v>4973</v>
      </c>
      <c r="C294" s="696" t="s">
        <v>3896</v>
      </c>
      <c r="D294" s="696" t="s">
        <v>5262</v>
      </c>
      <c r="E294" s="696" t="s">
        <v>5263</v>
      </c>
      <c r="F294" s="711">
        <v>8</v>
      </c>
      <c r="G294" s="711">
        <v>1328</v>
      </c>
      <c r="H294" s="711">
        <v>1</v>
      </c>
      <c r="I294" s="711">
        <v>166</v>
      </c>
      <c r="J294" s="711">
        <v>11</v>
      </c>
      <c r="K294" s="711">
        <v>1826</v>
      </c>
      <c r="L294" s="711">
        <v>1.375</v>
      </c>
      <c r="M294" s="711">
        <v>166</v>
      </c>
      <c r="N294" s="711">
        <v>3</v>
      </c>
      <c r="O294" s="711">
        <v>498</v>
      </c>
      <c r="P294" s="701">
        <v>0.375</v>
      </c>
      <c r="Q294" s="712">
        <v>166</v>
      </c>
    </row>
    <row r="295" spans="1:17" ht="14.4" customHeight="1" x14ac:dyDescent="0.3">
      <c r="A295" s="695" t="s">
        <v>5253</v>
      </c>
      <c r="B295" s="696" t="s">
        <v>4973</v>
      </c>
      <c r="C295" s="696" t="s">
        <v>3896</v>
      </c>
      <c r="D295" s="696" t="s">
        <v>5264</v>
      </c>
      <c r="E295" s="696" t="s">
        <v>5265</v>
      </c>
      <c r="F295" s="711">
        <v>8</v>
      </c>
      <c r="G295" s="711">
        <v>1376</v>
      </c>
      <c r="H295" s="711">
        <v>1</v>
      </c>
      <c r="I295" s="711">
        <v>172</v>
      </c>
      <c r="J295" s="711">
        <v>10</v>
      </c>
      <c r="K295" s="711">
        <v>1720</v>
      </c>
      <c r="L295" s="711">
        <v>1.25</v>
      </c>
      <c r="M295" s="711">
        <v>172</v>
      </c>
      <c r="N295" s="711">
        <v>4</v>
      </c>
      <c r="O295" s="711">
        <v>688</v>
      </c>
      <c r="P295" s="701">
        <v>0.5</v>
      </c>
      <c r="Q295" s="712">
        <v>172</v>
      </c>
    </row>
    <row r="296" spans="1:17" ht="14.4" customHeight="1" x14ac:dyDescent="0.3">
      <c r="A296" s="695" t="s">
        <v>5253</v>
      </c>
      <c r="B296" s="696" t="s">
        <v>4973</v>
      </c>
      <c r="C296" s="696" t="s">
        <v>3896</v>
      </c>
      <c r="D296" s="696" t="s">
        <v>5266</v>
      </c>
      <c r="E296" s="696" t="s">
        <v>5267</v>
      </c>
      <c r="F296" s="711"/>
      <c r="G296" s="711"/>
      <c r="H296" s="711"/>
      <c r="I296" s="711"/>
      <c r="J296" s="711">
        <v>2</v>
      </c>
      <c r="K296" s="711">
        <v>1090</v>
      </c>
      <c r="L296" s="711"/>
      <c r="M296" s="711">
        <v>545</v>
      </c>
      <c r="N296" s="711"/>
      <c r="O296" s="711"/>
      <c r="P296" s="701"/>
      <c r="Q296" s="712"/>
    </row>
    <row r="297" spans="1:17" ht="14.4" customHeight="1" x14ac:dyDescent="0.3">
      <c r="A297" s="695" t="s">
        <v>5253</v>
      </c>
      <c r="B297" s="696" t="s">
        <v>4973</v>
      </c>
      <c r="C297" s="696" t="s">
        <v>3896</v>
      </c>
      <c r="D297" s="696" t="s">
        <v>5268</v>
      </c>
      <c r="E297" s="696" t="s">
        <v>5269</v>
      </c>
      <c r="F297" s="711">
        <v>1</v>
      </c>
      <c r="G297" s="711">
        <v>673</v>
      </c>
      <c r="H297" s="711">
        <v>1</v>
      </c>
      <c r="I297" s="711">
        <v>673</v>
      </c>
      <c r="J297" s="711">
        <v>1</v>
      </c>
      <c r="K297" s="711">
        <v>674</v>
      </c>
      <c r="L297" s="711">
        <v>1.0014858841010401</v>
      </c>
      <c r="M297" s="711">
        <v>674</v>
      </c>
      <c r="N297" s="711"/>
      <c r="O297" s="711"/>
      <c r="P297" s="701"/>
      <c r="Q297" s="712"/>
    </row>
    <row r="298" spans="1:17" ht="14.4" customHeight="1" x14ac:dyDescent="0.3">
      <c r="A298" s="695" t="s">
        <v>5253</v>
      </c>
      <c r="B298" s="696" t="s">
        <v>4973</v>
      </c>
      <c r="C298" s="696" t="s">
        <v>3896</v>
      </c>
      <c r="D298" s="696" t="s">
        <v>5270</v>
      </c>
      <c r="E298" s="696" t="s">
        <v>5271</v>
      </c>
      <c r="F298" s="711">
        <v>3</v>
      </c>
      <c r="G298" s="711">
        <v>1029</v>
      </c>
      <c r="H298" s="711">
        <v>1</v>
      </c>
      <c r="I298" s="711">
        <v>343</v>
      </c>
      <c r="J298" s="711">
        <v>3</v>
      </c>
      <c r="K298" s="711">
        <v>1032</v>
      </c>
      <c r="L298" s="711">
        <v>1.0029154518950438</v>
      </c>
      <c r="M298" s="711">
        <v>344</v>
      </c>
      <c r="N298" s="711"/>
      <c r="O298" s="711"/>
      <c r="P298" s="701"/>
      <c r="Q298" s="712"/>
    </row>
    <row r="299" spans="1:17" ht="14.4" customHeight="1" x14ac:dyDescent="0.3">
      <c r="A299" s="695" t="s">
        <v>5253</v>
      </c>
      <c r="B299" s="696" t="s">
        <v>4973</v>
      </c>
      <c r="C299" s="696" t="s">
        <v>3896</v>
      </c>
      <c r="D299" s="696" t="s">
        <v>4758</v>
      </c>
      <c r="E299" s="696" t="s">
        <v>4759</v>
      </c>
      <c r="F299" s="711"/>
      <c r="G299" s="711"/>
      <c r="H299" s="711"/>
      <c r="I299" s="711"/>
      <c r="J299" s="711">
        <v>6</v>
      </c>
      <c r="K299" s="711">
        <v>1302</v>
      </c>
      <c r="L299" s="711"/>
      <c r="M299" s="711">
        <v>217</v>
      </c>
      <c r="N299" s="711"/>
      <c r="O299" s="711"/>
      <c r="P299" s="701"/>
      <c r="Q299" s="712"/>
    </row>
    <row r="300" spans="1:17" ht="14.4" customHeight="1" x14ac:dyDescent="0.3">
      <c r="A300" s="695" t="s">
        <v>5253</v>
      </c>
      <c r="B300" s="696" t="s">
        <v>4973</v>
      </c>
      <c r="C300" s="696" t="s">
        <v>3896</v>
      </c>
      <c r="D300" s="696" t="s">
        <v>4760</v>
      </c>
      <c r="E300" s="696" t="s">
        <v>4761</v>
      </c>
      <c r="F300" s="711">
        <v>4</v>
      </c>
      <c r="G300" s="711">
        <v>1976</v>
      </c>
      <c r="H300" s="711">
        <v>1</v>
      </c>
      <c r="I300" s="711">
        <v>494</v>
      </c>
      <c r="J300" s="711">
        <v>4</v>
      </c>
      <c r="K300" s="711">
        <v>1988</v>
      </c>
      <c r="L300" s="711">
        <v>1.0060728744939271</v>
      </c>
      <c r="M300" s="711">
        <v>497</v>
      </c>
      <c r="N300" s="711"/>
      <c r="O300" s="711"/>
      <c r="P300" s="701"/>
      <c r="Q300" s="712"/>
    </row>
    <row r="301" spans="1:17" ht="14.4" customHeight="1" x14ac:dyDescent="0.3">
      <c r="A301" s="695" t="s">
        <v>5253</v>
      </c>
      <c r="B301" s="696" t="s">
        <v>4973</v>
      </c>
      <c r="C301" s="696" t="s">
        <v>3896</v>
      </c>
      <c r="D301" s="696" t="s">
        <v>5272</v>
      </c>
      <c r="E301" s="696" t="s">
        <v>5273</v>
      </c>
      <c r="F301" s="711">
        <v>1</v>
      </c>
      <c r="G301" s="711">
        <v>144</v>
      </c>
      <c r="H301" s="711">
        <v>1</v>
      </c>
      <c r="I301" s="711">
        <v>144</v>
      </c>
      <c r="J301" s="711">
        <v>1</v>
      </c>
      <c r="K301" s="711">
        <v>145</v>
      </c>
      <c r="L301" s="711">
        <v>1.0069444444444444</v>
      </c>
      <c r="M301" s="711">
        <v>145</v>
      </c>
      <c r="N301" s="711"/>
      <c r="O301" s="711"/>
      <c r="P301" s="701"/>
      <c r="Q301" s="712"/>
    </row>
    <row r="302" spans="1:17" ht="14.4" customHeight="1" x14ac:dyDescent="0.3">
      <c r="A302" s="695" t="s">
        <v>5253</v>
      </c>
      <c r="B302" s="696" t="s">
        <v>4973</v>
      </c>
      <c r="C302" s="696" t="s">
        <v>3896</v>
      </c>
      <c r="D302" s="696" t="s">
        <v>5274</v>
      </c>
      <c r="E302" s="696" t="s">
        <v>5275</v>
      </c>
      <c r="F302" s="711">
        <v>1</v>
      </c>
      <c r="G302" s="711">
        <v>110</v>
      </c>
      <c r="H302" s="711">
        <v>1</v>
      </c>
      <c r="I302" s="711">
        <v>110</v>
      </c>
      <c r="J302" s="711">
        <v>2</v>
      </c>
      <c r="K302" s="711">
        <v>220</v>
      </c>
      <c r="L302" s="711">
        <v>2</v>
      </c>
      <c r="M302" s="711">
        <v>110</v>
      </c>
      <c r="N302" s="711"/>
      <c r="O302" s="711"/>
      <c r="P302" s="701"/>
      <c r="Q302" s="712"/>
    </row>
    <row r="303" spans="1:17" ht="14.4" customHeight="1" x14ac:dyDescent="0.3">
      <c r="A303" s="695" t="s">
        <v>5253</v>
      </c>
      <c r="B303" s="696" t="s">
        <v>4973</v>
      </c>
      <c r="C303" s="696" t="s">
        <v>3896</v>
      </c>
      <c r="D303" s="696" t="s">
        <v>5276</v>
      </c>
      <c r="E303" s="696" t="s">
        <v>5277</v>
      </c>
      <c r="F303" s="711"/>
      <c r="G303" s="711"/>
      <c r="H303" s="711"/>
      <c r="I303" s="711"/>
      <c r="J303" s="711">
        <v>2</v>
      </c>
      <c r="K303" s="711">
        <v>656</v>
      </c>
      <c r="L303" s="711"/>
      <c r="M303" s="711">
        <v>328</v>
      </c>
      <c r="N303" s="711"/>
      <c r="O303" s="711"/>
      <c r="P303" s="701"/>
      <c r="Q303" s="712"/>
    </row>
    <row r="304" spans="1:17" ht="14.4" customHeight="1" x14ac:dyDescent="0.3">
      <c r="A304" s="695" t="s">
        <v>5253</v>
      </c>
      <c r="B304" s="696" t="s">
        <v>4973</v>
      </c>
      <c r="C304" s="696" t="s">
        <v>3896</v>
      </c>
      <c r="D304" s="696" t="s">
        <v>5278</v>
      </c>
      <c r="E304" s="696" t="s">
        <v>5279</v>
      </c>
      <c r="F304" s="711"/>
      <c r="G304" s="711"/>
      <c r="H304" s="711"/>
      <c r="I304" s="711"/>
      <c r="J304" s="711">
        <v>17</v>
      </c>
      <c r="K304" s="711">
        <v>391</v>
      </c>
      <c r="L304" s="711"/>
      <c r="M304" s="711">
        <v>23</v>
      </c>
      <c r="N304" s="711"/>
      <c r="O304" s="711"/>
      <c r="P304" s="701"/>
      <c r="Q304" s="712"/>
    </row>
    <row r="305" spans="1:17" ht="14.4" customHeight="1" x14ac:dyDescent="0.3">
      <c r="A305" s="695" t="s">
        <v>5253</v>
      </c>
      <c r="B305" s="696" t="s">
        <v>4973</v>
      </c>
      <c r="C305" s="696" t="s">
        <v>3896</v>
      </c>
      <c r="D305" s="696" t="s">
        <v>4786</v>
      </c>
      <c r="E305" s="696" t="s">
        <v>4787</v>
      </c>
      <c r="F305" s="711">
        <v>33</v>
      </c>
      <c r="G305" s="711">
        <v>11451</v>
      </c>
      <c r="H305" s="711">
        <v>1</v>
      </c>
      <c r="I305" s="711">
        <v>347</v>
      </c>
      <c r="J305" s="711">
        <v>36</v>
      </c>
      <c r="K305" s="711">
        <v>12528</v>
      </c>
      <c r="L305" s="711">
        <v>1.0940529211422583</v>
      </c>
      <c r="M305" s="711">
        <v>348</v>
      </c>
      <c r="N305" s="711">
        <v>9</v>
      </c>
      <c r="O305" s="711">
        <v>3132</v>
      </c>
      <c r="P305" s="701">
        <v>0.27351323028556457</v>
      </c>
      <c r="Q305" s="712">
        <v>348</v>
      </c>
    </row>
    <row r="306" spans="1:17" ht="14.4" customHeight="1" x14ac:dyDescent="0.3">
      <c r="A306" s="695" t="s">
        <v>5253</v>
      </c>
      <c r="B306" s="696" t="s">
        <v>4973</v>
      </c>
      <c r="C306" s="696" t="s">
        <v>3896</v>
      </c>
      <c r="D306" s="696" t="s">
        <v>4747</v>
      </c>
      <c r="E306" s="696" t="s">
        <v>4748</v>
      </c>
      <c r="F306" s="711"/>
      <c r="G306" s="711"/>
      <c r="H306" s="711"/>
      <c r="I306" s="711"/>
      <c r="J306" s="711">
        <v>6</v>
      </c>
      <c r="K306" s="711">
        <v>7470</v>
      </c>
      <c r="L306" s="711"/>
      <c r="M306" s="711">
        <v>1245</v>
      </c>
      <c r="N306" s="711"/>
      <c r="O306" s="711"/>
      <c r="P306" s="701"/>
      <c r="Q306" s="712"/>
    </row>
    <row r="307" spans="1:17" ht="14.4" customHeight="1" x14ac:dyDescent="0.3">
      <c r="A307" s="695" t="s">
        <v>5253</v>
      </c>
      <c r="B307" s="696" t="s">
        <v>4973</v>
      </c>
      <c r="C307" s="696" t="s">
        <v>3896</v>
      </c>
      <c r="D307" s="696" t="s">
        <v>4887</v>
      </c>
      <c r="E307" s="696" t="s">
        <v>4888</v>
      </c>
      <c r="F307" s="711">
        <v>1</v>
      </c>
      <c r="G307" s="711">
        <v>147</v>
      </c>
      <c r="H307" s="711">
        <v>1</v>
      </c>
      <c r="I307" s="711">
        <v>147</v>
      </c>
      <c r="J307" s="711">
        <v>1</v>
      </c>
      <c r="K307" s="711">
        <v>147</v>
      </c>
      <c r="L307" s="711">
        <v>1</v>
      </c>
      <c r="M307" s="711">
        <v>147</v>
      </c>
      <c r="N307" s="711"/>
      <c r="O307" s="711"/>
      <c r="P307" s="701"/>
      <c r="Q307" s="712"/>
    </row>
    <row r="308" spans="1:17" ht="14.4" customHeight="1" x14ac:dyDescent="0.3">
      <c r="A308" s="695" t="s">
        <v>5253</v>
      </c>
      <c r="B308" s="696" t="s">
        <v>4973</v>
      </c>
      <c r="C308" s="696" t="s">
        <v>3896</v>
      </c>
      <c r="D308" s="696" t="s">
        <v>5280</v>
      </c>
      <c r="E308" s="696" t="s">
        <v>5281</v>
      </c>
      <c r="F308" s="711">
        <v>2</v>
      </c>
      <c r="G308" s="711">
        <v>406</v>
      </c>
      <c r="H308" s="711">
        <v>1</v>
      </c>
      <c r="I308" s="711">
        <v>203</v>
      </c>
      <c r="J308" s="711">
        <v>2</v>
      </c>
      <c r="K308" s="711">
        <v>408</v>
      </c>
      <c r="L308" s="711">
        <v>1.0049261083743843</v>
      </c>
      <c r="M308" s="711">
        <v>204</v>
      </c>
      <c r="N308" s="711"/>
      <c r="O308" s="711"/>
      <c r="P308" s="701"/>
      <c r="Q308" s="712"/>
    </row>
    <row r="309" spans="1:17" ht="14.4" customHeight="1" x14ac:dyDescent="0.3">
      <c r="A309" s="695" t="s">
        <v>5253</v>
      </c>
      <c r="B309" s="696" t="s">
        <v>4973</v>
      </c>
      <c r="C309" s="696" t="s">
        <v>3896</v>
      </c>
      <c r="D309" s="696" t="s">
        <v>5282</v>
      </c>
      <c r="E309" s="696" t="s">
        <v>5283</v>
      </c>
      <c r="F309" s="711">
        <v>7</v>
      </c>
      <c r="G309" s="711">
        <v>266</v>
      </c>
      <c r="H309" s="711">
        <v>1</v>
      </c>
      <c r="I309" s="711">
        <v>38</v>
      </c>
      <c r="J309" s="711">
        <v>2</v>
      </c>
      <c r="K309" s="711">
        <v>76</v>
      </c>
      <c r="L309" s="711">
        <v>0.2857142857142857</v>
      </c>
      <c r="M309" s="711">
        <v>38</v>
      </c>
      <c r="N309" s="711">
        <v>2</v>
      </c>
      <c r="O309" s="711">
        <v>76</v>
      </c>
      <c r="P309" s="701">
        <v>0.2857142857142857</v>
      </c>
      <c r="Q309" s="712">
        <v>38</v>
      </c>
    </row>
    <row r="310" spans="1:17" ht="14.4" customHeight="1" x14ac:dyDescent="0.3">
      <c r="A310" s="695" t="s">
        <v>5253</v>
      </c>
      <c r="B310" s="696" t="s">
        <v>4973</v>
      </c>
      <c r="C310" s="696" t="s">
        <v>3896</v>
      </c>
      <c r="D310" s="696" t="s">
        <v>5284</v>
      </c>
      <c r="E310" s="696" t="s">
        <v>5285</v>
      </c>
      <c r="F310" s="711">
        <v>8</v>
      </c>
      <c r="G310" s="711">
        <v>1352</v>
      </c>
      <c r="H310" s="711">
        <v>1</v>
      </c>
      <c r="I310" s="711">
        <v>169</v>
      </c>
      <c r="J310" s="711">
        <v>10</v>
      </c>
      <c r="K310" s="711">
        <v>1690</v>
      </c>
      <c r="L310" s="711">
        <v>1.25</v>
      </c>
      <c r="M310" s="711">
        <v>169</v>
      </c>
      <c r="N310" s="711">
        <v>3</v>
      </c>
      <c r="O310" s="711">
        <v>507</v>
      </c>
      <c r="P310" s="701">
        <v>0.375</v>
      </c>
      <c r="Q310" s="712">
        <v>169</v>
      </c>
    </row>
    <row r="311" spans="1:17" ht="14.4" customHeight="1" x14ac:dyDescent="0.3">
      <c r="A311" s="695" t="s">
        <v>5253</v>
      </c>
      <c r="B311" s="696" t="s">
        <v>4973</v>
      </c>
      <c r="C311" s="696" t="s">
        <v>3896</v>
      </c>
      <c r="D311" s="696" t="s">
        <v>5286</v>
      </c>
      <c r="E311" s="696" t="s">
        <v>5287</v>
      </c>
      <c r="F311" s="711">
        <v>3</v>
      </c>
      <c r="G311" s="711">
        <v>1041</v>
      </c>
      <c r="H311" s="711">
        <v>1</v>
      </c>
      <c r="I311" s="711">
        <v>347</v>
      </c>
      <c r="J311" s="711">
        <v>2</v>
      </c>
      <c r="K311" s="711">
        <v>694</v>
      </c>
      <c r="L311" s="711">
        <v>0.66666666666666663</v>
      </c>
      <c r="M311" s="711">
        <v>347</v>
      </c>
      <c r="N311" s="711">
        <v>1</v>
      </c>
      <c r="O311" s="711">
        <v>347</v>
      </c>
      <c r="P311" s="701">
        <v>0.33333333333333331</v>
      </c>
      <c r="Q311" s="712">
        <v>347</v>
      </c>
    </row>
    <row r="312" spans="1:17" ht="14.4" customHeight="1" x14ac:dyDescent="0.3">
      <c r="A312" s="695" t="s">
        <v>5253</v>
      </c>
      <c r="B312" s="696" t="s">
        <v>4973</v>
      </c>
      <c r="C312" s="696" t="s">
        <v>3896</v>
      </c>
      <c r="D312" s="696" t="s">
        <v>5288</v>
      </c>
      <c r="E312" s="696" t="s">
        <v>5289</v>
      </c>
      <c r="F312" s="711">
        <v>8</v>
      </c>
      <c r="G312" s="711">
        <v>1376</v>
      </c>
      <c r="H312" s="711">
        <v>1</v>
      </c>
      <c r="I312" s="711">
        <v>172</v>
      </c>
      <c r="J312" s="711">
        <v>10</v>
      </c>
      <c r="K312" s="711">
        <v>1720</v>
      </c>
      <c r="L312" s="711">
        <v>1.25</v>
      </c>
      <c r="M312" s="711">
        <v>172</v>
      </c>
      <c r="N312" s="711">
        <v>3</v>
      </c>
      <c r="O312" s="711">
        <v>516</v>
      </c>
      <c r="P312" s="701">
        <v>0.375</v>
      </c>
      <c r="Q312" s="712">
        <v>172</v>
      </c>
    </row>
    <row r="313" spans="1:17" ht="14.4" customHeight="1" x14ac:dyDescent="0.3">
      <c r="A313" s="695" t="s">
        <v>5253</v>
      </c>
      <c r="B313" s="696" t="s">
        <v>4973</v>
      </c>
      <c r="C313" s="696" t="s">
        <v>3896</v>
      </c>
      <c r="D313" s="696" t="s">
        <v>5290</v>
      </c>
      <c r="E313" s="696" t="s">
        <v>5291</v>
      </c>
      <c r="F313" s="711">
        <v>4</v>
      </c>
      <c r="G313" s="711">
        <v>1596</v>
      </c>
      <c r="H313" s="711">
        <v>1</v>
      </c>
      <c r="I313" s="711">
        <v>399</v>
      </c>
      <c r="J313" s="711"/>
      <c r="K313" s="711"/>
      <c r="L313" s="711"/>
      <c r="M313" s="711"/>
      <c r="N313" s="711"/>
      <c r="O313" s="711"/>
      <c r="P313" s="701"/>
      <c r="Q313" s="712"/>
    </row>
    <row r="314" spans="1:17" ht="14.4" customHeight="1" x14ac:dyDescent="0.3">
      <c r="A314" s="695" t="s">
        <v>5253</v>
      </c>
      <c r="B314" s="696" t="s">
        <v>4973</v>
      </c>
      <c r="C314" s="696" t="s">
        <v>3896</v>
      </c>
      <c r="D314" s="696" t="s">
        <v>5292</v>
      </c>
      <c r="E314" s="696" t="s">
        <v>5293</v>
      </c>
      <c r="F314" s="711"/>
      <c r="G314" s="711"/>
      <c r="H314" s="711"/>
      <c r="I314" s="711"/>
      <c r="J314" s="711">
        <v>125</v>
      </c>
      <c r="K314" s="711">
        <v>53000</v>
      </c>
      <c r="L314" s="711"/>
      <c r="M314" s="711">
        <v>424</v>
      </c>
      <c r="N314" s="711"/>
      <c r="O314" s="711"/>
      <c r="P314" s="701"/>
      <c r="Q314" s="712"/>
    </row>
    <row r="315" spans="1:17" ht="14.4" customHeight="1" x14ac:dyDescent="0.3">
      <c r="A315" s="695" t="s">
        <v>5253</v>
      </c>
      <c r="B315" s="696" t="s">
        <v>4973</v>
      </c>
      <c r="C315" s="696" t="s">
        <v>3896</v>
      </c>
      <c r="D315" s="696" t="s">
        <v>5294</v>
      </c>
      <c r="E315" s="696" t="s">
        <v>5295</v>
      </c>
      <c r="F315" s="711">
        <v>3</v>
      </c>
      <c r="G315" s="711">
        <v>312</v>
      </c>
      <c r="H315" s="711">
        <v>1</v>
      </c>
      <c r="I315" s="711">
        <v>104</v>
      </c>
      <c r="J315" s="711"/>
      <c r="K315" s="711"/>
      <c r="L315" s="711"/>
      <c r="M315" s="711"/>
      <c r="N315" s="711"/>
      <c r="O315" s="711"/>
      <c r="P315" s="701"/>
      <c r="Q315" s="712"/>
    </row>
    <row r="316" spans="1:17" ht="14.4" customHeight="1" x14ac:dyDescent="0.3">
      <c r="A316" s="695" t="s">
        <v>5253</v>
      </c>
      <c r="B316" s="696" t="s">
        <v>4973</v>
      </c>
      <c r="C316" s="696" t="s">
        <v>3896</v>
      </c>
      <c r="D316" s="696" t="s">
        <v>5296</v>
      </c>
      <c r="E316" s="696" t="s">
        <v>5297</v>
      </c>
      <c r="F316" s="711">
        <v>1</v>
      </c>
      <c r="G316" s="711">
        <v>673</v>
      </c>
      <c r="H316" s="711">
        <v>1</v>
      </c>
      <c r="I316" s="711">
        <v>673</v>
      </c>
      <c r="J316" s="711">
        <v>1</v>
      </c>
      <c r="K316" s="711">
        <v>674</v>
      </c>
      <c r="L316" s="711">
        <v>1.0014858841010401</v>
      </c>
      <c r="M316" s="711">
        <v>674</v>
      </c>
      <c r="N316" s="711"/>
      <c r="O316" s="711"/>
      <c r="P316" s="701"/>
      <c r="Q316" s="712"/>
    </row>
    <row r="317" spans="1:17" ht="14.4" customHeight="1" x14ac:dyDescent="0.3">
      <c r="A317" s="695" t="s">
        <v>5253</v>
      </c>
      <c r="B317" s="696" t="s">
        <v>4973</v>
      </c>
      <c r="C317" s="696" t="s">
        <v>3896</v>
      </c>
      <c r="D317" s="696" t="s">
        <v>4751</v>
      </c>
      <c r="E317" s="696" t="s">
        <v>4752</v>
      </c>
      <c r="F317" s="711"/>
      <c r="G317" s="711"/>
      <c r="H317" s="711"/>
      <c r="I317" s="711"/>
      <c r="J317" s="711">
        <v>125</v>
      </c>
      <c r="K317" s="711">
        <v>125250</v>
      </c>
      <c r="L317" s="711"/>
      <c r="M317" s="711">
        <v>1002</v>
      </c>
      <c r="N317" s="711"/>
      <c r="O317" s="711"/>
      <c r="P317" s="701"/>
      <c r="Q317" s="712"/>
    </row>
    <row r="318" spans="1:17" ht="14.4" customHeight="1" x14ac:dyDescent="0.3">
      <c r="A318" s="695" t="s">
        <v>5253</v>
      </c>
      <c r="B318" s="696" t="s">
        <v>4973</v>
      </c>
      <c r="C318" s="696" t="s">
        <v>3896</v>
      </c>
      <c r="D318" s="696" t="s">
        <v>5298</v>
      </c>
      <c r="E318" s="696" t="s">
        <v>5299</v>
      </c>
      <c r="F318" s="711">
        <v>8</v>
      </c>
      <c r="G318" s="711">
        <v>1328</v>
      </c>
      <c r="H318" s="711">
        <v>1</v>
      </c>
      <c r="I318" s="711">
        <v>166</v>
      </c>
      <c r="J318" s="711">
        <v>10</v>
      </c>
      <c r="K318" s="711">
        <v>1660</v>
      </c>
      <c r="L318" s="711">
        <v>1.25</v>
      </c>
      <c r="M318" s="711">
        <v>166</v>
      </c>
      <c r="N318" s="711">
        <v>4</v>
      </c>
      <c r="O318" s="711">
        <v>664</v>
      </c>
      <c r="P318" s="701">
        <v>0.5</v>
      </c>
      <c r="Q318" s="712">
        <v>166</v>
      </c>
    </row>
    <row r="319" spans="1:17" ht="14.4" customHeight="1" x14ac:dyDescent="0.3">
      <c r="A319" s="695" t="s">
        <v>5253</v>
      </c>
      <c r="B319" s="696" t="s">
        <v>4973</v>
      </c>
      <c r="C319" s="696" t="s">
        <v>3896</v>
      </c>
      <c r="D319" s="696" t="s">
        <v>5300</v>
      </c>
      <c r="E319" s="696" t="s">
        <v>5301</v>
      </c>
      <c r="F319" s="711">
        <v>1</v>
      </c>
      <c r="G319" s="711">
        <v>572</v>
      </c>
      <c r="H319" s="711">
        <v>1</v>
      </c>
      <c r="I319" s="711">
        <v>572</v>
      </c>
      <c r="J319" s="711"/>
      <c r="K319" s="711"/>
      <c r="L319" s="711"/>
      <c r="M319" s="711"/>
      <c r="N319" s="711"/>
      <c r="O319" s="711"/>
      <c r="P319" s="701"/>
      <c r="Q319" s="712"/>
    </row>
    <row r="320" spans="1:17" ht="14.4" customHeight="1" x14ac:dyDescent="0.3">
      <c r="A320" s="695" t="s">
        <v>5253</v>
      </c>
      <c r="B320" s="696" t="s">
        <v>4973</v>
      </c>
      <c r="C320" s="696" t="s">
        <v>3896</v>
      </c>
      <c r="D320" s="696" t="s">
        <v>5302</v>
      </c>
      <c r="E320" s="696" t="s">
        <v>5303</v>
      </c>
      <c r="F320" s="711"/>
      <c r="G320" s="711"/>
      <c r="H320" s="711"/>
      <c r="I320" s="711"/>
      <c r="J320" s="711">
        <v>3</v>
      </c>
      <c r="K320" s="711">
        <v>4950</v>
      </c>
      <c r="L320" s="711"/>
      <c r="M320" s="711">
        <v>1650</v>
      </c>
      <c r="N320" s="711"/>
      <c r="O320" s="711"/>
      <c r="P320" s="701"/>
      <c r="Q320" s="712"/>
    </row>
    <row r="321" spans="1:17" ht="14.4" customHeight="1" x14ac:dyDescent="0.3">
      <c r="A321" s="695" t="s">
        <v>5304</v>
      </c>
      <c r="B321" s="696" t="s">
        <v>4742</v>
      </c>
      <c r="C321" s="696" t="s">
        <v>3896</v>
      </c>
      <c r="D321" s="696" t="s">
        <v>4747</v>
      </c>
      <c r="E321" s="696" t="s">
        <v>4748</v>
      </c>
      <c r="F321" s="711"/>
      <c r="G321" s="711"/>
      <c r="H321" s="711"/>
      <c r="I321" s="711"/>
      <c r="J321" s="711"/>
      <c r="K321" s="711"/>
      <c r="L321" s="711"/>
      <c r="M321" s="711"/>
      <c r="N321" s="711">
        <v>1</v>
      </c>
      <c r="O321" s="711">
        <v>1245</v>
      </c>
      <c r="P321" s="701"/>
      <c r="Q321" s="712">
        <v>1245</v>
      </c>
    </row>
    <row r="322" spans="1:17" ht="14.4" customHeight="1" x14ac:dyDescent="0.3">
      <c r="A322" s="695" t="s">
        <v>5304</v>
      </c>
      <c r="B322" s="696" t="s">
        <v>4742</v>
      </c>
      <c r="C322" s="696" t="s">
        <v>3896</v>
      </c>
      <c r="D322" s="696" t="s">
        <v>5305</v>
      </c>
      <c r="E322" s="696" t="s">
        <v>5306</v>
      </c>
      <c r="F322" s="711"/>
      <c r="G322" s="711"/>
      <c r="H322" s="711"/>
      <c r="I322" s="711"/>
      <c r="J322" s="711"/>
      <c r="K322" s="711"/>
      <c r="L322" s="711"/>
      <c r="M322" s="711"/>
      <c r="N322" s="711">
        <v>3</v>
      </c>
      <c r="O322" s="711">
        <v>28011</v>
      </c>
      <c r="P322" s="701"/>
      <c r="Q322" s="712">
        <v>9337</v>
      </c>
    </row>
    <row r="323" spans="1:17" ht="14.4" customHeight="1" thickBot="1" x14ac:dyDescent="0.35">
      <c r="A323" s="703" t="s">
        <v>5304</v>
      </c>
      <c r="B323" s="704" t="s">
        <v>4742</v>
      </c>
      <c r="C323" s="704" t="s">
        <v>3896</v>
      </c>
      <c r="D323" s="704" t="s">
        <v>4753</v>
      </c>
      <c r="E323" s="704" t="s">
        <v>4754</v>
      </c>
      <c r="F323" s="713"/>
      <c r="G323" s="713"/>
      <c r="H323" s="713"/>
      <c r="I323" s="713"/>
      <c r="J323" s="713"/>
      <c r="K323" s="713"/>
      <c r="L323" s="713"/>
      <c r="M323" s="713"/>
      <c r="N323" s="713">
        <v>6</v>
      </c>
      <c r="O323" s="713">
        <v>13398</v>
      </c>
      <c r="P323" s="709"/>
      <c r="Q323" s="714">
        <v>2233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741</v>
      </c>
      <c r="D3" s="197">
        <f>SUBTOTAL(9,D6:D1048576)</f>
        <v>879</v>
      </c>
      <c r="E3" s="197">
        <f>SUBTOTAL(9,E6:E1048576)</f>
        <v>758</v>
      </c>
      <c r="F3" s="198">
        <f>IF(OR(E3=0,C3=0),"",E3/C3)</f>
        <v>1.0229419703103915</v>
      </c>
      <c r="G3" s="199">
        <f>SUBTOTAL(9,G6:G1048576)</f>
        <v>17889957</v>
      </c>
      <c r="H3" s="200">
        <f>SUBTOTAL(9,H6:H1048576)</f>
        <v>20845100</v>
      </c>
      <c r="I3" s="200">
        <f>SUBTOTAL(9,I6:I1048576)</f>
        <v>18079085</v>
      </c>
      <c r="J3" s="198">
        <f>IF(OR(I3=0,G3=0),"",I3/G3)</f>
        <v>1.0105717414524809</v>
      </c>
      <c r="K3" s="199">
        <f>SUBTOTAL(9,K6:K1048576)</f>
        <v>6283000</v>
      </c>
      <c r="L3" s="200">
        <f>SUBTOTAL(9,L6:L1048576)</f>
        <v>7265000</v>
      </c>
      <c r="M3" s="200">
        <f>SUBTOTAL(9,M6:M1048576)</f>
        <v>6312000</v>
      </c>
      <c r="N3" s="201">
        <f>IF(OR(M3=0,E3=0),"",M3/E3)</f>
        <v>8327.1767810026377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9"/>
      <c r="B5" s="870"/>
      <c r="C5" s="877">
        <v>2012</v>
      </c>
      <c r="D5" s="877">
        <v>2013</v>
      </c>
      <c r="E5" s="877">
        <v>2014</v>
      </c>
      <c r="F5" s="878" t="s">
        <v>2</v>
      </c>
      <c r="G5" s="888">
        <v>2012</v>
      </c>
      <c r="H5" s="877">
        <v>2013</v>
      </c>
      <c r="I5" s="877">
        <v>2014</v>
      </c>
      <c r="J5" s="878" t="s">
        <v>2</v>
      </c>
      <c r="K5" s="888">
        <v>2012</v>
      </c>
      <c r="L5" s="877">
        <v>2013</v>
      </c>
      <c r="M5" s="877">
        <v>2014</v>
      </c>
      <c r="N5" s="895" t="s">
        <v>93</v>
      </c>
    </row>
    <row r="6" spans="1:14" ht="14.4" customHeight="1" x14ac:dyDescent="0.3">
      <c r="A6" s="871" t="s">
        <v>4532</v>
      </c>
      <c r="B6" s="874" t="s">
        <v>5308</v>
      </c>
      <c r="C6" s="879">
        <v>120</v>
      </c>
      <c r="D6" s="880">
        <v>127</v>
      </c>
      <c r="E6" s="880">
        <v>101</v>
      </c>
      <c r="F6" s="885">
        <v>0.84166666666666667</v>
      </c>
      <c r="G6" s="889">
        <v>3451550</v>
      </c>
      <c r="H6" s="890">
        <v>3653692</v>
      </c>
      <c r="I6" s="890">
        <v>2905709</v>
      </c>
      <c r="J6" s="885">
        <v>0.84185626747403342</v>
      </c>
      <c r="K6" s="889">
        <v>1320000</v>
      </c>
      <c r="L6" s="890">
        <v>1397000</v>
      </c>
      <c r="M6" s="890">
        <v>1111000</v>
      </c>
      <c r="N6" s="896">
        <v>11000</v>
      </c>
    </row>
    <row r="7" spans="1:14" ht="14.4" customHeight="1" x14ac:dyDescent="0.3">
      <c r="A7" s="872" t="s">
        <v>4558</v>
      </c>
      <c r="B7" s="875" t="s">
        <v>5308</v>
      </c>
      <c r="C7" s="881">
        <v>386</v>
      </c>
      <c r="D7" s="882">
        <v>420</v>
      </c>
      <c r="E7" s="882">
        <v>400</v>
      </c>
      <c r="F7" s="886">
        <v>1.0362694300518134</v>
      </c>
      <c r="G7" s="891">
        <v>9712677</v>
      </c>
      <c r="H7" s="892">
        <v>10570984</v>
      </c>
      <c r="I7" s="892">
        <v>10067760</v>
      </c>
      <c r="J7" s="886">
        <v>1.0365587159956005</v>
      </c>
      <c r="K7" s="891">
        <v>3474000</v>
      </c>
      <c r="L7" s="892">
        <v>3780000</v>
      </c>
      <c r="M7" s="892">
        <v>3600000</v>
      </c>
      <c r="N7" s="897">
        <v>9000</v>
      </c>
    </row>
    <row r="8" spans="1:14" ht="14.4" customHeight="1" x14ac:dyDescent="0.3">
      <c r="A8" s="872" t="s">
        <v>4553</v>
      </c>
      <c r="B8" s="875" t="s">
        <v>5308</v>
      </c>
      <c r="C8" s="881">
        <v>204</v>
      </c>
      <c r="D8" s="882">
        <v>287</v>
      </c>
      <c r="E8" s="882">
        <v>218</v>
      </c>
      <c r="F8" s="886">
        <v>1.0686274509803921</v>
      </c>
      <c r="G8" s="891">
        <v>4398732</v>
      </c>
      <c r="H8" s="892">
        <v>6190306</v>
      </c>
      <c r="I8" s="892">
        <v>4702129</v>
      </c>
      <c r="J8" s="886">
        <v>1.0689737406143407</v>
      </c>
      <c r="K8" s="891">
        <v>1428000</v>
      </c>
      <c r="L8" s="892">
        <v>2009000</v>
      </c>
      <c r="M8" s="892">
        <v>1526000</v>
      </c>
      <c r="N8" s="897">
        <v>7000</v>
      </c>
    </row>
    <row r="9" spans="1:14" ht="14.4" customHeight="1" x14ac:dyDescent="0.3">
      <c r="A9" s="872" t="s">
        <v>4534</v>
      </c>
      <c r="B9" s="875" t="s">
        <v>5308</v>
      </c>
      <c r="C9" s="881">
        <v>30</v>
      </c>
      <c r="D9" s="882">
        <v>34</v>
      </c>
      <c r="E9" s="882">
        <v>36</v>
      </c>
      <c r="F9" s="886">
        <v>1.2</v>
      </c>
      <c r="G9" s="891">
        <v>320999</v>
      </c>
      <c r="H9" s="892">
        <v>364042</v>
      </c>
      <c r="I9" s="892">
        <v>385462</v>
      </c>
      <c r="J9" s="886">
        <v>1.2008199402490349</v>
      </c>
      <c r="K9" s="891">
        <v>60000</v>
      </c>
      <c r="L9" s="892">
        <v>68000</v>
      </c>
      <c r="M9" s="892">
        <v>72000</v>
      </c>
      <c r="N9" s="897">
        <v>2000</v>
      </c>
    </row>
    <row r="10" spans="1:14" ht="14.4" customHeight="1" thickBot="1" x14ac:dyDescent="0.35">
      <c r="A10" s="873" t="s">
        <v>4555</v>
      </c>
      <c r="B10" s="876" t="s">
        <v>5308</v>
      </c>
      <c r="C10" s="883">
        <v>1</v>
      </c>
      <c r="D10" s="884">
        <v>11</v>
      </c>
      <c r="E10" s="884">
        <v>3</v>
      </c>
      <c r="F10" s="887">
        <v>3</v>
      </c>
      <c r="G10" s="893">
        <v>5999</v>
      </c>
      <c r="H10" s="894">
        <v>66076</v>
      </c>
      <c r="I10" s="894">
        <v>18025</v>
      </c>
      <c r="J10" s="887">
        <v>3.0046674445740957</v>
      </c>
      <c r="K10" s="893">
        <v>1000</v>
      </c>
      <c r="L10" s="894">
        <v>11000</v>
      </c>
      <c r="M10" s="894">
        <v>3000</v>
      </c>
      <c r="N10" s="898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8503.4738200000011</v>
      </c>
      <c r="C5" s="33">
        <v>7222.7603799999988</v>
      </c>
      <c r="D5" s="12"/>
      <c r="E5" s="233">
        <v>6380.1462500000071</v>
      </c>
      <c r="F5" s="32">
        <v>6711.666666666667</v>
      </c>
      <c r="G5" s="232">
        <f>E5-F5</f>
        <v>-331.52041666665991</v>
      </c>
      <c r="H5" s="238">
        <f>IF(F5&lt;0.00000001,"",E5/F5)</f>
        <v>0.95060535137819813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3612.6723500000003</v>
      </c>
      <c r="C6" s="35">
        <v>3370.8906899999965</v>
      </c>
      <c r="D6" s="12"/>
      <c r="E6" s="234">
        <v>3413.9943000000048</v>
      </c>
      <c r="F6" s="34">
        <v>3713.9999999999995</v>
      </c>
      <c r="G6" s="235">
        <f>E6-F6</f>
        <v>-300.0056999999947</v>
      </c>
      <c r="H6" s="239">
        <f>IF(F6&lt;0.00000001,"",E6/F6)</f>
        <v>0.9192230210016169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31471.143309999996</v>
      </c>
      <c r="C7" s="35">
        <v>30428.27888999999</v>
      </c>
      <c r="D7" s="12"/>
      <c r="E7" s="234">
        <v>32987.644600000036</v>
      </c>
      <c r="F7" s="34">
        <v>32092.666666666664</v>
      </c>
      <c r="G7" s="235">
        <f>E7-F7</f>
        <v>894.97793333337177</v>
      </c>
      <c r="H7" s="239">
        <f>IF(F7&lt;0.00000001,"",E7/F7)</f>
        <v>1.0278873034338074</v>
      </c>
    </row>
    <row r="8" spans="1:8" ht="14.4" customHeight="1" thickBot="1" x14ac:dyDescent="0.35">
      <c r="A8" s="1" t="s">
        <v>97</v>
      </c>
      <c r="B8" s="15">
        <v>7963.7975500000048</v>
      </c>
      <c r="C8" s="37">
        <v>6144.7070099999983</v>
      </c>
      <c r="D8" s="12"/>
      <c r="E8" s="236">
        <v>6422.2585800000079</v>
      </c>
      <c r="F8" s="36">
        <v>6247.6666666666679</v>
      </c>
      <c r="G8" s="237">
        <f>E8-F8</f>
        <v>174.59191333334002</v>
      </c>
      <c r="H8" s="240">
        <f>IF(F8&lt;0.00000001,"",E8/F8)</f>
        <v>1.0279451389852221</v>
      </c>
    </row>
    <row r="9" spans="1:8" ht="14.4" customHeight="1" thickBot="1" x14ac:dyDescent="0.35">
      <c r="A9" s="2" t="s">
        <v>98</v>
      </c>
      <c r="B9" s="3">
        <v>51551.087030000002</v>
      </c>
      <c r="C9" s="39">
        <v>47166.636969999985</v>
      </c>
      <c r="D9" s="12"/>
      <c r="E9" s="3">
        <v>49204.043730000056</v>
      </c>
      <c r="F9" s="38">
        <v>48766</v>
      </c>
      <c r="G9" s="38">
        <f>E9-F9</f>
        <v>438.0437300000558</v>
      </c>
      <c r="H9" s="241">
        <f>IF(F9&lt;0.00000001,"",E9/F9)</f>
        <v>1.0089825642865942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353.66800000000001</v>
      </c>
      <c r="C11" s="33">
        <f>IF(ISERROR(VLOOKUP("Celkem:",'ZV Vykáz.-A'!A:F,4,0)),0,VLOOKUP("Celkem:",'ZV Vykáz.-A'!A:F,4,0)/1000)</f>
        <v>529.34</v>
      </c>
      <c r="D11" s="12"/>
      <c r="E11" s="233">
        <f>IF(ISERROR(VLOOKUP("Celkem:",'ZV Vykáz.-A'!A:F,6,0)),0,VLOOKUP("Celkem:",'ZV Vykáz.-A'!A:F,6,0)/1000)</f>
        <v>1321.635</v>
      </c>
      <c r="F11" s="32">
        <f>B11</f>
        <v>353.66800000000001</v>
      </c>
      <c r="G11" s="232">
        <f>E11-F11</f>
        <v>967.96699999999998</v>
      </c>
      <c r="H11" s="238">
        <f>IF(F11&lt;0.00000001,"",E11/F11)</f>
        <v>3.7369369012746416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16008.810000000001</v>
      </c>
      <c r="C12" s="37">
        <f>IF(ISERROR(VLOOKUP("Celkem",CaseMix!A:D,3,0)),0,VLOOKUP("Celkem",CaseMix!A:D,3,0)*30)</f>
        <v>17394.419999999998</v>
      </c>
      <c r="D12" s="12"/>
      <c r="E12" s="236">
        <f>IF(ISERROR(VLOOKUP("Celkem",CaseMix!A:D,4,0)),0,VLOOKUP("Celkem",CaseMix!A:D,4,0)*30)</f>
        <v>13592.22</v>
      </c>
      <c r="F12" s="36">
        <f>B12</f>
        <v>16008.810000000001</v>
      </c>
      <c r="G12" s="237">
        <f>E12-F12</f>
        <v>-2416.590000000002</v>
      </c>
      <c r="H12" s="240">
        <f>IF(F12&lt;0.00000001,"",E12/F12)</f>
        <v>0.84904624391194583</v>
      </c>
    </row>
    <row r="13" spans="1:8" ht="14.4" customHeight="1" thickBot="1" x14ac:dyDescent="0.35">
      <c r="A13" s="4" t="s">
        <v>101</v>
      </c>
      <c r="B13" s="9">
        <f>SUM(B11:B12)</f>
        <v>16362.478000000001</v>
      </c>
      <c r="C13" s="41">
        <f>SUM(C11:C12)</f>
        <v>17923.759999999998</v>
      </c>
      <c r="D13" s="12"/>
      <c r="E13" s="9">
        <f>SUM(E11:E12)</f>
        <v>14913.855</v>
      </c>
      <c r="F13" s="40">
        <f>SUM(F11:F12)</f>
        <v>16362.478000000001</v>
      </c>
      <c r="G13" s="40">
        <f>E13-F13</f>
        <v>-1448.6230000000014</v>
      </c>
      <c r="H13" s="242">
        <f>IF(F13&lt;0.00000001,"",E13/F13)</f>
        <v>0.9114667717200291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0.31740316145958097</v>
      </c>
      <c r="C15" s="43">
        <f>IF(C9=0,"",C13/C9)</f>
        <v>0.38000928519453875</v>
      </c>
      <c r="D15" s="12"/>
      <c r="E15" s="10">
        <f>IF(E9=0,"",E13/E9)</f>
        <v>0.30310222228558253</v>
      </c>
      <c r="F15" s="42">
        <f>IF(F9=0,"",F13/F9)</f>
        <v>0.3355304515441086</v>
      </c>
      <c r="G15" s="42">
        <f>IF(ISERROR(F15-E15),"",E15-F15)</f>
        <v>-3.2428229258526065E-2</v>
      </c>
      <c r="H15" s="243">
        <f>IF(ISERROR(F15-E15),"",IF(F15&lt;0.00000001,"",E15/F15))</f>
        <v>0.90335235115235712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0.32580937240393326</v>
      </c>
      <c r="C4" s="334">
        <f t="shared" ref="C4:M4" si="0">(C10+C8)/C6</f>
        <v>0.20438334656321031</v>
      </c>
      <c r="D4" s="334">
        <f t="shared" si="0"/>
        <v>0.26501119609653051</v>
      </c>
      <c r="E4" s="334">
        <f t="shared" si="0"/>
        <v>0.30310222228558226</v>
      </c>
      <c r="F4" s="334">
        <f t="shared" si="0"/>
        <v>2.6860292362397616E-2</v>
      </c>
      <c r="G4" s="334">
        <f t="shared" si="0"/>
        <v>2.6860292362397616E-2</v>
      </c>
      <c r="H4" s="334">
        <f t="shared" si="0"/>
        <v>2.6860292362397616E-2</v>
      </c>
      <c r="I4" s="334">
        <f t="shared" si="0"/>
        <v>2.6860292362397616E-2</v>
      </c>
      <c r="J4" s="334">
        <f t="shared" si="0"/>
        <v>2.6860292362397616E-2</v>
      </c>
      <c r="K4" s="334">
        <f t="shared" si="0"/>
        <v>2.6860292362397616E-2</v>
      </c>
      <c r="L4" s="334">
        <f t="shared" si="0"/>
        <v>2.6860292362397616E-2</v>
      </c>
      <c r="M4" s="334">
        <f t="shared" si="0"/>
        <v>2.6860292362397616E-2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12020.6609500001</v>
      </c>
      <c r="C5" s="334">
        <f>IF(ISERROR(VLOOKUP($A5,'Man Tab'!$A:$Q,COLUMN()+2,0)),0,VLOOKUP($A5,'Man Tab'!$A:$Q,COLUMN()+2,0))</f>
        <v>11832.872530000001</v>
      </c>
      <c r="D5" s="334">
        <f>IF(ISERROR(VLOOKUP($A5,'Man Tab'!$A:$Q,COLUMN()+2,0)),0,VLOOKUP($A5,'Man Tab'!$A:$Q,COLUMN()+2,0))</f>
        <v>12703.70313</v>
      </c>
      <c r="E5" s="334">
        <f>IF(ISERROR(VLOOKUP($A5,'Man Tab'!$A:$Q,COLUMN()+2,0)),0,VLOOKUP($A5,'Man Tab'!$A:$Q,COLUMN()+2,0))</f>
        <v>12646.807119999999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12020.6609500001</v>
      </c>
      <c r="C6" s="336">
        <f t="shared" ref="C6:M6" si="1">C5+B6</f>
        <v>23853.5334800001</v>
      </c>
      <c r="D6" s="336">
        <f t="shared" si="1"/>
        <v>36557.236610000102</v>
      </c>
      <c r="E6" s="336">
        <f t="shared" si="1"/>
        <v>49204.043730000099</v>
      </c>
      <c r="F6" s="336">
        <f t="shared" si="1"/>
        <v>49204.043730000099</v>
      </c>
      <c r="G6" s="336">
        <f t="shared" si="1"/>
        <v>49204.043730000099</v>
      </c>
      <c r="H6" s="336">
        <f t="shared" si="1"/>
        <v>49204.043730000099</v>
      </c>
      <c r="I6" s="336">
        <f t="shared" si="1"/>
        <v>49204.043730000099</v>
      </c>
      <c r="J6" s="336">
        <f t="shared" si="1"/>
        <v>49204.043730000099</v>
      </c>
      <c r="K6" s="336">
        <f t="shared" si="1"/>
        <v>49204.043730000099</v>
      </c>
      <c r="L6" s="336">
        <f t="shared" si="1"/>
        <v>49204.043730000099</v>
      </c>
      <c r="M6" s="336">
        <f t="shared" si="1"/>
        <v>49204.043730000099</v>
      </c>
    </row>
    <row r="7" spans="1:13" ht="14.4" customHeight="1" x14ac:dyDescent="0.3">
      <c r="A7" s="335" t="s">
        <v>127</v>
      </c>
      <c r="B7" s="335">
        <v>119.485</v>
      </c>
      <c r="C7" s="335">
        <v>141.239</v>
      </c>
      <c r="D7" s="335">
        <v>289.93400000000003</v>
      </c>
      <c r="E7" s="335">
        <v>453.07400000000001</v>
      </c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3584.55</v>
      </c>
      <c r="C8" s="336">
        <f t="shared" ref="C8:M8" si="2">C7*30</f>
        <v>4237.17</v>
      </c>
      <c r="D8" s="336">
        <f t="shared" si="2"/>
        <v>8698.02</v>
      </c>
      <c r="E8" s="336">
        <f t="shared" si="2"/>
        <v>13592.220000000001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331894</v>
      </c>
      <c r="C9" s="335">
        <v>306201</v>
      </c>
      <c r="D9" s="335">
        <v>351962</v>
      </c>
      <c r="E9" s="335">
        <v>331578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331.89400000000001</v>
      </c>
      <c r="C10" s="336">
        <f t="shared" ref="C10:M10" si="3">C9/1000+B10</f>
        <v>638.09500000000003</v>
      </c>
      <c r="D10" s="336">
        <f t="shared" si="3"/>
        <v>990.05700000000002</v>
      </c>
      <c r="E10" s="336">
        <f t="shared" si="3"/>
        <v>1321.635</v>
      </c>
      <c r="F10" s="336">
        <f t="shared" si="3"/>
        <v>1321.635</v>
      </c>
      <c r="G10" s="336">
        <f t="shared" si="3"/>
        <v>1321.635</v>
      </c>
      <c r="H10" s="336">
        <f t="shared" si="3"/>
        <v>1321.635</v>
      </c>
      <c r="I10" s="336">
        <f t="shared" si="3"/>
        <v>1321.635</v>
      </c>
      <c r="J10" s="336">
        <f t="shared" si="3"/>
        <v>1321.635</v>
      </c>
      <c r="K10" s="336">
        <f t="shared" si="3"/>
        <v>1321.635</v>
      </c>
      <c r="L10" s="336">
        <f t="shared" si="3"/>
        <v>1321.635</v>
      </c>
      <c r="M10" s="336">
        <f t="shared" si="3"/>
        <v>1321.635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4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0.3355304515441086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0.3355304515441086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1.9762625833649862E-323</v>
      </c>
      <c r="Q6" s="188" t="s">
        <v>322</v>
      </c>
    </row>
    <row r="7" spans="1:17" ht="14.4" customHeight="1" x14ac:dyDescent="0.3">
      <c r="A7" s="19" t="s">
        <v>35</v>
      </c>
      <c r="B7" s="55">
        <v>20135.113082543601</v>
      </c>
      <c r="C7" s="56">
        <v>1677.9260902119699</v>
      </c>
      <c r="D7" s="56">
        <v>1269.8815100000099</v>
      </c>
      <c r="E7" s="56">
        <v>1659.9012499999999</v>
      </c>
      <c r="F7" s="56">
        <v>1802.9827700000001</v>
      </c>
      <c r="G7" s="56">
        <v>1647.3807200000001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6380.1462500000098</v>
      </c>
      <c r="Q7" s="189">
        <v>0.95060001260100002</v>
      </c>
    </row>
    <row r="8" spans="1:17" ht="14.4" customHeight="1" x14ac:dyDescent="0.3">
      <c r="A8" s="19" t="s">
        <v>36</v>
      </c>
      <c r="B8" s="55">
        <v>3211.9809685395298</v>
      </c>
      <c r="C8" s="56">
        <v>267.66508071162701</v>
      </c>
      <c r="D8" s="56">
        <v>493.23200000000202</v>
      </c>
      <c r="E8" s="56">
        <v>193.40299999999999</v>
      </c>
      <c r="F8" s="56">
        <v>633.21199999999999</v>
      </c>
      <c r="G8" s="56">
        <v>207.94300000000001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1527.79</v>
      </c>
      <c r="Q8" s="189">
        <v>1.426960509695</v>
      </c>
    </row>
    <row r="9" spans="1:17" ht="14.4" customHeight="1" x14ac:dyDescent="0.3">
      <c r="A9" s="19" t="s">
        <v>37</v>
      </c>
      <c r="B9" s="55">
        <v>11146.3864246945</v>
      </c>
      <c r="C9" s="56">
        <v>928.86553539120905</v>
      </c>
      <c r="D9" s="56">
        <v>855.77774000000397</v>
      </c>
      <c r="E9" s="56">
        <v>811.67990999999995</v>
      </c>
      <c r="F9" s="56">
        <v>821.92953999999997</v>
      </c>
      <c r="G9" s="56">
        <v>924.60711000000003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3413.9942999999998</v>
      </c>
      <c r="Q9" s="189">
        <v>0.91886128021799995</v>
      </c>
    </row>
    <row r="10" spans="1:17" ht="14.4" customHeight="1" x14ac:dyDescent="0.3">
      <c r="A10" s="19" t="s">
        <v>38</v>
      </c>
      <c r="B10" s="55">
        <v>46.999834240810003</v>
      </c>
      <c r="C10" s="56">
        <v>3.9166528534</v>
      </c>
      <c r="D10" s="56">
        <v>4.0972</v>
      </c>
      <c r="E10" s="56">
        <v>2.9433699999999998</v>
      </c>
      <c r="F10" s="56">
        <v>3.1846999999999999</v>
      </c>
      <c r="G10" s="56">
        <v>4.0764899999999997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14.30176</v>
      </c>
      <c r="Q10" s="189">
        <v>0.91288151741400003</v>
      </c>
    </row>
    <row r="11" spans="1:17" ht="14.4" customHeight="1" x14ac:dyDescent="0.3">
      <c r="A11" s="19" t="s">
        <v>39</v>
      </c>
      <c r="B11" s="55">
        <v>867.72827131386805</v>
      </c>
      <c r="C11" s="56">
        <v>72.310689276155003</v>
      </c>
      <c r="D11" s="56">
        <v>53.832850000000001</v>
      </c>
      <c r="E11" s="56">
        <v>66.259910000000005</v>
      </c>
      <c r="F11" s="56">
        <v>63.143979999999999</v>
      </c>
      <c r="G11" s="56">
        <v>71.651989999999998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254.88873000000001</v>
      </c>
      <c r="Q11" s="189">
        <v>0.88122770143399998</v>
      </c>
    </row>
    <row r="12" spans="1:17" ht="14.4" customHeight="1" x14ac:dyDescent="0.3">
      <c r="A12" s="19" t="s">
        <v>40</v>
      </c>
      <c r="B12" s="55">
        <v>383.305589915322</v>
      </c>
      <c r="C12" s="56">
        <v>31.942132492942999</v>
      </c>
      <c r="D12" s="56">
        <v>61.143720000000002</v>
      </c>
      <c r="E12" s="56">
        <v>45.661769999999997</v>
      </c>
      <c r="F12" s="56">
        <v>38.05538</v>
      </c>
      <c r="G12" s="56">
        <v>52.762180000000001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197.62305000000001</v>
      </c>
      <c r="Q12" s="189">
        <v>1.5467271169479999</v>
      </c>
    </row>
    <row r="13" spans="1:17" ht="14.4" customHeight="1" x14ac:dyDescent="0.3">
      <c r="A13" s="19" t="s">
        <v>41</v>
      </c>
      <c r="B13" s="55">
        <v>275.16368777954898</v>
      </c>
      <c r="C13" s="56">
        <v>22.930307314962</v>
      </c>
      <c r="D13" s="56">
        <v>20.088539999999998</v>
      </c>
      <c r="E13" s="56">
        <v>24.20599</v>
      </c>
      <c r="F13" s="56">
        <v>22.639510000000001</v>
      </c>
      <c r="G13" s="56">
        <v>22.882290000000001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89.816329999999994</v>
      </c>
      <c r="Q13" s="189">
        <v>0.97923164271499996</v>
      </c>
    </row>
    <row r="14" spans="1:17" ht="14.4" customHeight="1" x14ac:dyDescent="0.3">
      <c r="A14" s="19" t="s">
        <v>42</v>
      </c>
      <c r="B14" s="55">
        <v>1702.7321874153899</v>
      </c>
      <c r="C14" s="56">
        <v>141.89434895128301</v>
      </c>
      <c r="D14" s="56">
        <v>199.573000000001</v>
      </c>
      <c r="E14" s="56">
        <v>167.161</v>
      </c>
      <c r="F14" s="56">
        <v>147.30699999999999</v>
      </c>
      <c r="G14" s="56">
        <v>119.506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633.54700000000105</v>
      </c>
      <c r="Q14" s="189">
        <v>1.116230147082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1.9762625833649862E-323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1.9762625833649862E-323</v>
      </c>
      <c r="Q16" s="189" t="s">
        <v>322</v>
      </c>
    </row>
    <row r="17" spans="1:17" ht="14.4" customHeight="1" x14ac:dyDescent="0.3">
      <c r="A17" s="19" t="s">
        <v>45</v>
      </c>
      <c r="B17" s="55">
        <v>1262.1686412359199</v>
      </c>
      <c r="C17" s="56">
        <v>105.180720102994</v>
      </c>
      <c r="D17" s="56">
        <v>20.033149999999999</v>
      </c>
      <c r="E17" s="56">
        <v>96.823149999999998</v>
      </c>
      <c r="F17" s="56">
        <v>67.126710000000003</v>
      </c>
      <c r="G17" s="56">
        <v>169.05709999999999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353.04011000000003</v>
      </c>
      <c r="Q17" s="189">
        <v>0.83912743146799995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10.311</v>
      </c>
      <c r="E18" s="56">
        <v>7.8360000000000003</v>
      </c>
      <c r="F18" s="56">
        <v>3.294</v>
      </c>
      <c r="G18" s="56">
        <v>3.2519999999999998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24.693000000000001</v>
      </c>
      <c r="Q18" s="189" t="s">
        <v>322</v>
      </c>
    </row>
    <row r="19" spans="1:17" ht="14.4" customHeight="1" x14ac:dyDescent="0.3">
      <c r="A19" s="19" t="s">
        <v>47</v>
      </c>
      <c r="B19" s="55">
        <v>3321.8828778491302</v>
      </c>
      <c r="C19" s="56">
        <v>276.82357315409399</v>
      </c>
      <c r="D19" s="56">
        <v>84.77431</v>
      </c>
      <c r="E19" s="56">
        <v>84.964370000000002</v>
      </c>
      <c r="F19" s="56">
        <v>161.14628999999999</v>
      </c>
      <c r="G19" s="56">
        <v>118.07968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448.96465000000001</v>
      </c>
      <c r="Q19" s="189">
        <v>0.40546099893499998</v>
      </c>
    </row>
    <row r="20" spans="1:17" ht="14.4" customHeight="1" x14ac:dyDescent="0.3">
      <c r="A20" s="19" t="s">
        <v>48</v>
      </c>
      <c r="B20" s="55">
        <v>96278.473633319198</v>
      </c>
      <c r="C20" s="56">
        <v>8023.2061361099304</v>
      </c>
      <c r="D20" s="56">
        <v>8194.0997500000394</v>
      </c>
      <c r="E20" s="56">
        <v>7905.5093999999999</v>
      </c>
      <c r="F20" s="56">
        <v>8261.7717400000001</v>
      </c>
      <c r="G20" s="56">
        <v>8626.2637099999993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32987.6446</v>
      </c>
      <c r="Q20" s="189">
        <v>1.0278822468340001</v>
      </c>
    </row>
    <row r="21" spans="1:17" ht="14.4" customHeight="1" x14ac:dyDescent="0.3">
      <c r="A21" s="20" t="s">
        <v>49</v>
      </c>
      <c r="B21" s="55">
        <v>7680.9827214534698</v>
      </c>
      <c r="C21" s="56">
        <v>640.08189345445601</v>
      </c>
      <c r="D21" s="56">
        <v>740.44000000000403</v>
      </c>
      <c r="E21" s="56">
        <v>741.61400000000003</v>
      </c>
      <c r="F21" s="56">
        <v>677.80899999999997</v>
      </c>
      <c r="G21" s="56">
        <v>653.60900000000004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2813.4720000000002</v>
      </c>
      <c r="Q21" s="189">
        <v>1.0988718899759999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3.7509999999999999</v>
      </c>
      <c r="E22" s="56">
        <v>4.9406564584124654E-324</v>
      </c>
      <c r="F22" s="56">
        <v>4.9406564584124654E-324</v>
      </c>
      <c r="G22" s="56">
        <v>12.081849999999999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15.832850000000001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7.9050503334599447E-323</v>
      </c>
      <c r="Q23" s="189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9.625179999997</v>
      </c>
      <c r="E24" s="56">
        <v>24.909410000002001</v>
      </c>
      <c r="F24" s="56">
        <v>0.10051000000300001</v>
      </c>
      <c r="G24" s="56">
        <v>13.653999999996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48.289099999999998</v>
      </c>
      <c r="Q24" s="189"/>
    </row>
    <row r="25" spans="1:17" ht="14.4" customHeight="1" x14ac:dyDescent="0.3">
      <c r="A25" s="21" t="s">
        <v>53</v>
      </c>
      <c r="B25" s="58">
        <v>146312.91792030001</v>
      </c>
      <c r="C25" s="59">
        <v>12192.743160025</v>
      </c>
      <c r="D25" s="59">
        <v>12020.6609500001</v>
      </c>
      <c r="E25" s="59">
        <v>11832.872530000001</v>
      </c>
      <c r="F25" s="59">
        <v>12703.70313</v>
      </c>
      <c r="G25" s="59">
        <v>12646.807119999999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49204.043730000099</v>
      </c>
      <c r="Q25" s="190">
        <v>1.008879689422</v>
      </c>
    </row>
    <row r="26" spans="1:17" ht="14.4" customHeight="1" x14ac:dyDescent="0.3">
      <c r="A26" s="19" t="s">
        <v>54</v>
      </c>
      <c r="B26" s="55">
        <v>12483.006095832199</v>
      </c>
      <c r="C26" s="56">
        <v>1040.25050798601</v>
      </c>
      <c r="D26" s="56">
        <v>1251.42716</v>
      </c>
      <c r="E26" s="56">
        <v>1137.45534</v>
      </c>
      <c r="F26" s="56">
        <v>1281.0322900000001</v>
      </c>
      <c r="G26" s="56">
        <v>1173.46693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4843.3817200000003</v>
      </c>
      <c r="Q26" s="189">
        <v>1.163994077103</v>
      </c>
    </row>
    <row r="27" spans="1:17" ht="14.4" customHeight="1" x14ac:dyDescent="0.3">
      <c r="A27" s="22" t="s">
        <v>55</v>
      </c>
      <c r="B27" s="58">
        <v>158795.92401613199</v>
      </c>
      <c r="C27" s="59">
        <v>13232.993668011</v>
      </c>
      <c r="D27" s="59">
        <v>13272.088110000101</v>
      </c>
      <c r="E27" s="59">
        <v>12970.327869999999</v>
      </c>
      <c r="F27" s="59">
        <v>13984.735420000001</v>
      </c>
      <c r="G27" s="59">
        <v>13820.27405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54047.425450000097</v>
      </c>
      <c r="Q27" s="190">
        <v>1.0210732885910001</v>
      </c>
    </row>
    <row r="28" spans="1:17" ht="14.4" customHeight="1" x14ac:dyDescent="0.3">
      <c r="A28" s="20" t="s">
        <v>56</v>
      </c>
      <c r="B28" s="55">
        <v>643.47232920274098</v>
      </c>
      <c r="C28" s="56">
        <v>53.622694100228003</v>
      </c>
      <c r="D28" s="56">
        <v>29.423549999999999</v>
      </c>
      <c r="E28" s="56">
        <v>40.17653</v>
      </c>
      <c r="F28" s="56">
        <v>38.084780000000002</v>
      </c>
      <c r="G28" s="56">
        <v>34.923279999999998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142.60813999999999</v>
      </c>
      <c r="Q28" s="189">
        <v>0.664868403168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3.9525251667299724E-323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1.9762625833649862E-322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9.8813129168249309E-323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140730.33315249599</v>
      </c>
      <c r="C6" s="585">
        <v>150741.92963</v>
      </c>
      <c r="D6" s="586">
        <v>10011.596477503601</v>
      </c>
      <c r="E6" s="587">
        <v>1.0711402883309999</v>
      </c>
      <c r="F6" s="585">
        <v>146312.91792030001</v>
      </c>
      <c r="G6" s="586">
        <v>48770.972640100103</v>
      </c>
      <c r="H6" s="588">
        <v>12646.807119999999</v>
      </c>
      <c r="I6" s="585">
        <v>49204.043730000099</v>
      </c>
      <c r="J6" s="586">
        <v>433.071089899968</v>
      </c>
      <c r="K6" s="589">
        <v>0.33629322980699999</v>
      </c>
    </row>
    <row r="7" spans="1:11" ht="14.4" customHeight="1" thickBot="1" x14ac:dyDescent="0.35">
      <c r="A7" s="604" t="s">
        <v>325</v>
      </c>
      <c r="B7" s="585">
        <v>41414.778861752697</v>
      </c>
      <c r="C7" s="585">
        <v>38125.191879999998</v>
      </c>
      <c r="D7" s="586">
        <v>-3289.58698175263</v>
      </c>
      <c r="E7" s="587">
        <v>0.92056973205699999</v>
      </c>
      <c r="F7" s="585">
        <v>37769.410046442601</v>
      </c>
      <c r="G7" s="586">
        <v>12589.803348814199</v>
      </c>
      <c r="H7" s="588">
        <v>3050.8125300000002</v>
      </c>
      <c r="I7" s="585">
        <v>12512.11177</v>
      </c>
      <c r="J7" s="586">
        <v>-77.691578814173994</v>
      </c>
      <c r="K7" s="589">
        <v>0.33127633591799999</v>
      </c>
    </row>
    <row r="8" spans="1:11" ht="14.4" customHeight="1" thickBot="1" x14ac:dyDescent="0.35">
      <c r="A8" s="605" t="s">
        <v>326</v>
      </c>
      <c r="B8" s="585">
        <v>39811.200020169003</v>
      </c>
      <c r="C8" s="585">
        <v>36426.798880000002</v>
      </c>
      <c r="D8" s="586">
        <v>-3384.40114016899</v>
      </c>
      <c r="E8" s="587">
        <v>0.91498871828799999</v>
      </c>
      <c r="F8" s="585">
        <v>36066.677859027201</v>
      </c>
      <c r="G8" s="586">
        <v>12022.2259530091</v>
      </c>
      <c r="H8" s="588">
        <v>2931.3065299999998</v>
      </c>
      <c r="I8" s="585">
        <v>11878.564770000001</v>
      </c>
      <c r="J8" s="586">
        <v>-143.661183009041</v>
      </c>
      <c r="K8" s="589">
        <v>0.32935012247099998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4.4900000000000001E-3</v>
      </c>
      <c r="D9" s="591">
        <v>4.4900000000000001E-3</v>
      </c>
      <c r="E9" s="592" t="s">
        <v>328</v>
      </c>
      <c r="F9" s="590">
        <v>0</v>
      </c>
      <c r="G9" s="591">
        <v>0</v>
      </c>
      <c r="H9" s="593">
        <v>2.7499999999999998E-3</v>
      </c>
      <c r="I9" s="590">
        <v>4.3499999999999997E-3</v>
      </c>
      <c r="J9" s="591">
        <v>4.3499999999999997E-3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4.4900000000000001E-3</v>
      </c>
      <c r="D10" s="586">
        <v>4.4900000000000001E-3</v>
      </c>
      <c r="E10" s="595" t="s">
        <v>328</v>
      </c>
      <c r="F10" s="585">
        <v>0</v>
      </c>
      <c r="G10" s="586">
        <v>0</v>
      </c>
      <c r="H10" s="588">
        <v>2.7499999999999998E-3</v>
      </c>
      <c r="I10" s="585">
        <v>4.3499999999999997E-3</v>
      </c>
      <c r="J10" s="586">
        <v>4.3499999999999997E-3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22325.194168541599</v>
      </c>
      <c r="C11" s="590">
        <v>20796.40523</v>
      </c>
      <c r="D11" s="591">
        <v>-1528.7889385415599</v>
      </c>
      <c r="E11" s="597">
        <v>0.93152180773799997</v>
      </c>
      <c r="F11" s="590">
        <v>20135.113082543601</v>
      </c>
      <c r="G11" s="591">
        <v>6711.7043608478598</v>
      </c>
      <c r="H11" s="593">
        <v>1647.3807200000001</v>
      </c>
      <c r="I11" s="590">
        <v>6380.1462500000098</v>
      </c>
      <c r="J11" s="591">
        <v>-331.558110847855</v>
      </c>
      <c r="K11" s="598">
        <v>0.31686667086699999</v>
      </c>
    </row>
    <row r="12" spans="1:11" ht="14.4" customHeight="1" thickBot="1" x14ac:dyDescent="0.35">
      <c r="A12" s="607" t="s">
        <v>331</v>
      </c>
      <c r="B12" s="585">
        <v>15524.9702002596</v>
      </c>
      <c r="C12" s="585">
        <v>14670.033589999999</v>
      </c>
      <c r="D12" s="586">
        <v>-854.936610259605</v>
      </c>
      <c r="E12" s="587">
        <v>0.94493151360399996</v>
      </c>
      <c r="F12" s="585">
        <v>14598.0415080902</v>
      </c>
      <c r="G12" s="586">
        <v>4866.0138360300798</v>
      </c>
      <c r="H12" s="588">
        <v>1143.4993899999999</v>
      </c>
      <c r="I12" s="585">
        <v>4277.7716600000003</v>
      </c>
      <c r="J12" s="586">
        <v>-588.24217603007901</v>
      </c>
      <c r="K12" s="589">
        <v>0.293037367898</v>
      </c>
    </row>
    <row r="13" spans="1:11" ht="14.4" customHeight="1" thickBot="1" x14ac:dyDescent="0.35">
      <c r="A13" s="607" t="s">
        <v>332</v>
      </c>
      <c r="B13" s="585">
        <v>1950.05100036461</v>
      </c>
      <c r="C13" s="585">
        <v>1778.59105</v>
      </c>
      <c r="D13" s="586">
        <v>-171.45995036460801</v>
      </c>
      <c r="E13" s="587">
        <v>0.91207411994200005</v>
      </c>
      <c r="F13" s="585">
        <v>1775.9338085306599</v>
      </c>
      <c r="G13" s="586">
        <v>591.97793617688603</v>
      </c>
      <c r="H13" s="588">
        <v>107.25932</v>
      </c>
      <c r="I13" s="585">
        <v>400.82360000000102</v>
      </c>
      <c r="J13" s="586">
        <v>-191.15433617688501</v>
      </c>
      <c r="K13" s="589">
        <v>0.225697375698</v>
      </c>
    </row>
    <row r="14" spans="1:11" ht="14.4" customHeight="1" thickBot="1" x14ac:dyDescent="0.35">
      <c r="A14" s="607" t="s">
        <v>333</v>
      </c>
      <c r="B14" s="585">
        <v>122.955086628153</v>
      </c>
      <c r="C14" s="585">
        <v>20.297070000000001</v>
      </c>
      <c r="D14" s="586">
        <v>-102.65801662815301</v>
      </c>
      <c r="E14" s="587">
        <v>0.165077107069</v>
      </c>
      <c r="F14" s="585">
        <v>19.773638970844001</v>
      </c>
      <c r="G14" s="586">
        <v>6.5912129902809999</v>
      </c>
      <c r="H14" s="588">
        <v>4.9406564584124654E-324</v>
      </c>
      <c r="I14" s="585">
        <v>1.9762625833649862E-323</v>
      </c>
      <c r="J14" s="586">
        <v>-6.5912129902809999</v>
      </c>
      <c r="K14" s="589">
        <v>0</v>
      </c>
    </row>
    <row r="15" spans="1:11" ht="14.4" customHeight="1" thickBot="1" x14ac:dyDescent="0.35">
      <c r="A15" s="607" t="s">
        <v>334</v>
      </c>
      <c r="B15" s="585">
        <v>801.97536830655702</v>
      </c>
      <c r="C15" s="585">
        <v>879.97077999999999</v>
      </c>
      <c r="D15" s="586">
        <v>77.995411693441994</v>
      </c>
      <c r="E15" s="587">
        <v>1.0972541237240001</v>
      </c>
      <c r="F15" s="585">
        <v>880.00772698819105</v>
      </c>
      <c r="G15" s="586">
        <v>293.33590899606401</v>
      </c>
      <c r="H15" s="588">
        <v>55.091500000000003</v>
      </c>
      <c r="I15" s="585">
        <v>237.89194000000001</v>
      </c>
      <c r="J15" s="586">
        <v>-55.443968996062999</v>
      </c>
      <c r="K15" s="589">
        <v>0.27032937632699999</v>
      </c>
    </row>
    <row r="16" spans="1:11" ht="14.4" customHeight="1" thickBot="1" x14ac:dyDescent="0.35">
      <c r="A16" s="607" t="s">
        <v>335</v>
      </c>
      <c r="B16" s="585">
        <v>77.155502903682006</v>
      </c>
      <c r="C16" s="585">
        <v>43.56156</v>
      </c>
      <c r="D16" s="586">
        <v>-33.593942903681999</v>
      </c>
      <c r="E16" s="587">
        <v>0.56459433689799998</v>
      </c>
      <c r="F16" s="585">
        <v>57.001991688032</v>
      </c>
      <c r="G16" s="586">
        <v>19.00066389601</v>
      </c>
      <c r="H16" s="588">
        <v>21.73836</v>
      </c>
      <c r="I16" s="585">
        <v>21.73836</v>
      </c>
      <c r="J16" s="586">
        <v>2.7376961039890002</v>
      </c>
      <c r="K16" s="589">
        <v>0.38136141135099999</v>
      </c>
    </row>
    <row r="17" spans="1:11" ht="14.4" customHeight="1" thickBot="1" x14ac:dyDescent="0.35">
      <c r="A17" s="607" t="s">
        <v>336</v>
      </c>
      <c r="B17" s="585">
        <v>1725.0256010021899</v>
      </c>
      <c r="C17" s="585">
        <v>1823.74846</v>
      </c>
      <c r="D17" s="586">
        <v>98.722858997809993</v>
      </c>
      <c r="E17" s="587">
        <v>1.0572297935399999</v>
      </c>
      <c r="F17" s="585">
        <v>1332.87186012498</v>
      </c>
      <c r="G17" s="586">
        <v>444.29062004165797</v>
      </c>
      <c r="H17" s="588">
        <v>144.26589999999999</v>
      </c>
      <c r="I17" s="585">
        <v>571.74064000000101</v>
      </c>
      <c r="J17" s="586">
        <v>127.450019958342</v>
      </c>
      <c r="K17" s="589">
        <v>0.42895394306399998</v>
      </c>
    </row>
    <row r="18" spans="1:11" ht="14.4" customHeight="1" thickBot="1" x14ac:dyDescent="0.35">
      <c r="A18" s="607" t="s">
        <v>337</v>
      </c>
      <c r="B18" s="585">
        <v>1339.68541755602</v>
      </c>
      <c r="C18" s="585">
        <v>917.60031000000095</v>
      </c>
      <c r="D18" s="586">
        <v>-422.08510755601702</v>
      </c>
      <c r="E18" s="587">
        <v>0.68493714865800004</v>
      </c>
      <c r="F18" s="585">
        <v>837.55678507908999</v>
      </c>
      <c r="G18" s="586">
        <v>279.18559502636299</v>
      </c>
      <c r="H18" s="588">
        <v>103.26582999999999</v>
      </c>
      <c r="I18" s="585">
        <v>629.62269000000094</v>
      </c>
      <c r="J18" s="586">
        <v>350.43709497363699</v>
      </c>
      <c r="K18" s="589">
        <v>0.75173731646200004</v>
      </c>
    </row>
    <row r="19" spans="1:11" ht="14.4" customHeight="1" thickBot="1" x14ac:dyDescent="0.35">
      <c r="A19" s="607" t="s">
        <v>338</v>
      </c>
      <c r="B19" s="585">
        <v>783.37599152075495</v>
      </c>
      <c r="C19" s="585">
        <v>662.60240999999996</v>
      </c>
      <c r="D19" s="586">
        <v>-120.773581520755</v>
      </c>
      <c r="E19" s="587">
        <v>0.84582935547100002</v>
      </c>
      <c r="F19" s="585">
        <v>633.92576307155196</v>
      </c>
      <c r="G19" s="586">
        <v>211.30858769051699</v>
      </c>
      <c r="H19" s="588">
        <v>72.260419999999996</v>
      </c>
      <c r="I19" s="585">
        <v>240.55735999999999</v>
      </c>
      <c r="J19" s="586">
        <v>29.248772309482</v>
      </c>
      <c r="K19" s="589">
        <v>0.37947244616499998</v>
      </c>
    </row>
    <row r="20" spans="1:11" ht="14.4" customHeight="1" thickBot="1" x14ac:dyDescent="0.35">
      <c r="A20" s="606" t="s">
        <v>339</v>
      </c>
      <c r="B20" s="590">
        <v>3895.0699621001399</v>
      </c>
      <c r="C20" s="590">
        <v>3203.3539999999998</v>
      </c>
      <c r="D20" s="591">
        <v>-691.715962100139</v>
      </c>
      <c r="E20" s="597">
        <v>0.82241244218099996</v>
      </c>
      <c r="F20" s="590">
        <v>3211.9809685395298</v>
      </c>
      <c r="G20" s="591">
        <v>1070.6603228465101</v>
      </c>
      <c r="H20" s="593">
        <v>207.94300000000001</v>
      </c>
      <c r="I20" s="590">
        <v>1527.79</v>
      </c>
      <c r="J20" s="591">
        <v>457.12967715349401</v>
      </c>
      <c r="K20" s="598">
        <v>0.47565350323099997</v>
      </c>
    </row>
    <row r="21" spans="1:11" ht="14.4" customHeight="1" thickBot="1" x14ac:dyDescent="0.35">
      <c r="A21" s="607" t="s">
        <v>340</v>
      </c>
      <c r="B21" s="585">
        <v>3180.0571192499201</v>
      </c>
      <c r="C21" s="585">
        <v>2613.377</v>
      </c>
      <c r="D21" s="586">
        <v>-566.68011924992095</v>
      </c>
      <c r="E21" s="587">
        <v>0.82180190543700005</v>
      </c>
      <c r="F21" s="585">
        <v>2619.9844762059602</v>
      </c>
      <c r="G21" s="586">
        <v>873.32815873532104</v>
      </c>
      <c r="H21" s="588">
        <v>165.22300000000001</v>
      </c>
      <c r="I21" s="585">
        <v>1242.4780000000001</v>
      </c>
      <c r="J21" s="586">
        <v>369.14984126468102</v>
      </c>
      <c r="K21" s="589">
        <v>0.47423105414700001</v>
      </c>
    </row>
    <row r="22" spans="1:11" ht="14.4" customHeight="1" thickBot="1" x14ac:dyDescent="0.35">
      <c r="A22" s="607" t="s">
        <v>341</v>
      </c>
      <c r="B22" s="585">
        <v>715.01284285021802</v>
      </c>
      <c r="C22" s="585">
        <v>589.97699999999998</v>
      </c>
      <c r="D22" s="586">
        <v>-125.035842850218</v>
      </c>
      <c r="E22" s="587">
        <v>0.82512783637300002</v>
      </c>
      <c r="F22" s="585">
        <v>591.99649233356104</v>
      </c>
      <c r="G22" s="586">
        <v>197.33216411118701</v>
      </c>
      <c r="H22" s="588">
        <v>42.72</v>
      </c>
      <c r="I22" s="585">
        <v>285.31200000000001</v>
      </c>
      <c r="J22" s="586">
        <v>87.979835888813</v>
      </c>
      <c r="K22" s="589">
        <v>0.48194880154600001</v>
      </c>
    </row>
    <row r="23" spans="1:11" ht="14.4" customHeight="1" thickBot="1" x14ac:dyDescent="0.35">
      <c r="A23" s="606" t="s">
        <v>342</v>
      </c>
      <c r="B23" s="590">
        <v>11902.513414863501</v>
      </c>
      <c r="C23" s="590">
        <v>10654.34194</v>
      </c>
      <c r="D23" s="591">
        <v>-1248.17147486351</v>
      </c>
      <c r="E23" s="597">
        <v>0.89513378969900004</v>
      </c>
      <c r="F23" s="590">
        <v>11146.3864246945</v>
      </c>
      <c r="G23" s="591">
        <v>3715.4621415648298</v>
      </c>
      <c r="H23" s="593">
        <v>924.60711000000003</v>
      </c>
      <c r="I23" s="590">
        <v>3413.9942999999998</v>
      </c>
      <c r="J23" s="591">
        <v>-301.46784156483</v>
      </c>
      <c r="K23" s="598">
        <v>0.30628709340600002</v>
      </c>
    </row>
    <row r="24" spans="1:11" ht="14.4" customHeight="1" thickBot="1" x14ac:dyDescent="0.35">
      <c r="A24" s="607" t="s">
        <v>343</v>
      </c>
      <c r="B24" s="585">
        <v>900.60929747947</v>
      </c>
      <c r="C24" s="585">
        <v>679.20750999999996</v>
      </c>
      <c r="D24" s="586">
        <v>-221.40178747946899</v>
      </c>
      <c r="E24" s="587">
        <v>0.75416444389399995</v>
      </c>
      <c r="F24" s="585">
        <v>1169.2067906161301</v>
      </c>
      <c r="G24" s="586">
        <v>389.73559687204198</v>
      </c>
      <c r="H24" s="588">
        <v>29.871590000000001</v>
      </c>
      <c r="I24" s="585">
        <v>187.25400000000101</v>
      </c>
      <c r="J24" s="586">
        <v>-202.481596872041</v>
      </c>
      <c r="K24" s="589">
        <v>0.16015473182500001</v>
      </c>
    </row>
    <row r="25" spans="1:11" ht="14.4" customHeight="1" thickBot="1" x14ac:dyDescent="0.35">
      <c r="A25" s="607" t="s">
        <v>344</v>
      </c>
      <c r="B25" s="585">
        <v>4.7497751542910001</v>
      </c>
      <c r="C25" s="585">
        <v>2.8090199999999999</v>
      </c>
      <c r="D25" s="586">
        <v>-1.940755154291</v>
      </c>
      <c r="E25" s="587">
        <v>0.59140062608199995</v>
      </c>
      <c r="F25" s="585">
        <v>2.8091975812499999</v>
      </c>
      <c r="G25" s="586">
        <v>0.93639919375000003</v>
      </c>
      <c r="H25" s="588">
        <v>4.9406564584124654E-324</v>
      </c>
      <c r="I25" s="585">
        <v>1.1836899999999999</v>
      </c>
      <c r="J25" s="586">
        <v>0.24729080624899999</v>
      </c>
      <c r="K25" s="589">
        <v>0.42136231637799998</v>
      </c>
    </row>
    <row r="26" spans="1:11" ht="14.4" customHeight="1" thickBot="1" x14ac:dyDescent="0.35">
      <c r="A26" s="607" t="s">
        <v>345</v>
      </c>
      <c r="B26" s="585">
        <v>862.48823488406299</v>
      </c>
      <c r="C26" s="585">
        <v>781.34565999999995</v>
      </c>
      <c r="D26" s="586">
        <v>-81.142574884062995</v>
      </c>
      <c r="E26" s="587">
        <v>0.90592036899399997</v>
      </c>
      <c r="F26" s="585">
        <v>793.12252708577296</v>
      </c>
      <c r="G26" s="586">
        <v>264.37417569525797</v>
      </c>
      <c r="H26" s="588">
        <v>64.960620000000006</v>
      </c>
      <c r="I26" s="585">
        <v>254.42021</v>
      </c>
      <c r="J26" s="586">
        <v>-9.9539656952570006</v>
      </c>
      <c r="K26" s="589">
        <v>0.32078298284399998</v>
      </c>
    </row>
    <row r="27" spans="1:11" ht="14.4" customHeight="1" thickBot="1" x14ac:dyDescent="0.35">
      <c r="A27" s="607" t="s">
        <v>346</v>
      </c>
      <c r="B27" s="585">
        <v>7870.8644482499103</v>
      </c>
      <c r="C27" s="585">
        <v>7322.5428700000002</v>
      </c>
      <c r="D27" s="586">
        <v>-548.32157824990395</v>
      </c>
      <c r="E27" s="587">
        <v>0.93033527868999999</v>
      </c>
      <c r="F27" s="585">
        <v>7312.4925494367999</v>
      </c>
      <c r="G27" s="586">
        <v>2437.4975164789298</v>
      </c>
      <c r="H27" s="588">
        <v>679.42876000000001</v>
      </c>
      <c r="I27" s="585">
        <v>2463.6324599999998</v>
      </c>
      <c r="J27" s="586">
        <v>26.134943521069999</v>
      </c>
      <c r="K27" s="589">
        <v>0.33690734634500002</v>
      </c>
    </row>
    <row r="28" spans="1:11" ht="14.4" customHeight="1" thickBot="1" x14ac:dyDescent="0.35">
      <c r="A28" s="607" t="s">
        <v>347</v>
      </c>
      <c r="B28" s="585">
        <v>1</v>
      </c>
      <c r="C28" s="585">
        <v>0</v>
      </c>
      <c r="D28" s="586">
        <v>-1</v>
      </c>
      <c r="E28" s="587">
        <v>0</v>
      </c>
      <c r="F28" s="585">
        <v>2</v>
      </c>
      <c r="G28" s="586">
        <v>0.66666666666600005</v>
      </c>
      <c r="H28" s="588">
        <v>4.9406564584124654E-324</v>
      </c>
      <c r="I28" s="585">
        <v>1.9762625833649862E-323</v>
      </c>
      <c r="J28" s="586">
        <v>-0.66666666666600005</v>
      </c>
      <c r="K28" s="589">
        <v>9.8813129168249309E-324</v>
      </c>
    </row>
    <row r="29" spans="1:11" ht="14.4" customHeight="1" thickBot="1" x14ac:dyDescent="0.35">
      <c r="A29" s="607" t="s">
        <v>348</v>
      </c>
      <c r="B29" s="585">
        <v>748.73717335368406</v>
      </c>
      <c r="C29" s="585">
        <v>527.63719000000003</v>
      </c>
      <c r="D29" s="586">
        <v>-221.099983353684</v>
      </c>
      <c r="E29" s="587">
        <v>0.70470280998099999</v>
      </c>
      <c r="F29" s="585">
        <v>507.88626476718002</v>
      </c>
      <c r="G29" s="586">
        <v>169.29542158906</v>
      </c>
      <c r="H29" s="588">
        <v>49.373130000000003</v>
      </c>
      <c r="I29" s="585">
        <v>158.19273999999999</v>
      </c>
      <c r="J29" s="586">
        <v>-11.102681589058999</v>
      </c>
      <c r="K29" s="589">
        <v>0.31147276658900003</v>
      </c>
    </row>
    <row r="30" spans="1:11" ht="14.4" customHeight="1" thickBot="1" x14ac:dyDescent="0.35">
      <c r="A30" s="607" t="s">
        <v>349</v>
      </c>
      <c r="B30" s="585">
        <v>84.072570193060002</v>
      </c>
      <c r="C30" s="585">
        <v>79.956609999999998</v>
      </c>
      <c r="D30" s="586">
        <v>-4.1159601930600003</v>
      </c>
      <c r="E30" s="587">
        <v>0.95104276955400002</v>
      </c>
      <c r="F30" s="585">
        <v>81.391008282735996</v>
      </c>
      <c r="G30" s="586">
        <v>27.130336094244999</v>
      </c>
      <c r="H30" s="588">
        <v>6.2706200000000001</v>
      </c>
      <c r="I30" s="585">
        <v>26.513179999999998</v>
      </c>
      <c r="J30" s="586">
        <v>-0.61715609424499995</v>
      </c>
      <c r="K30" s="589">
        <v>0.325750725533</v>
      </c>
    </row>
    <row r="31" spans="1:11" ht="14.4" customHeight="1" thickBot="1" x14ac:dyDescent="0.35">
      <c r="A31" s="607" t="s">
        <v>350</v>
      </c>
      <c r="B31" s="585">
        <v>439.857772297721</v>
      </c>
      <c r="C31" s="585">
        <v>302.56680999999998</v>
      </c>
      <c r="D31" s="586">
        <v>-137.29096229772099</v>
      </c>
      <c r="E31" s="587">
        <v>0.68787419264899996</v>
      </c>
      <c r="F31" s="585">
        <v>307.37780539840998</v>
      </c>
      <c r="G31" s="586">
        <v>102.459268466137</v>
      </c>
      <c r="H31" s="588">
        <v>23.683509999999998</v>
      </c>
      <c r="I31" s="585">
        <v>66.879149999999996</v>
      </c>
      <c r="J31" s="586">
        <v>-35.580118466136</v>
      </c>
      <c r="K31" s="589">
        <v>0.21757963270399999</v>
      </c>
    </row>
    <row r="32" spans="1:11" ht="14.4" customHeight="1" thickBot="1" x14ac:dyDescent="0.35">
      <c r="A32" s="607" t="s">
        <v>351</v>
      </c>
      <c r="B32" s="585">
        <v>311.71870521508498</v>
      </c>
      <c r="C32" s="585">
        <v>341.10950000000003</v>
      </c>
      <c r="D32" s="586">
        <v>29.390794784914998</v>
      </c>
      <c r="E32" s="587">
        <v>1.094286272505</v>
      </c>
      <c r="F32" s="585">
        <v>354.93638570776</v>
      </c>
      <c r="G32" s="586">
        <v>118.31212856925301</v>
      </c>
      <c r="H32" s="588">
        <v>33.342140000000001</v>
      </c>
      <c r="I32" s="585">
        <v>126.41668</v>
      </c>
      <c r="J32" s="586">
        <v>8.1045514307459996</v>
      </c>
      <c r="K32" s="589">
        <v>0.35616714738299998</v>
      </c>
    </row>
    <row r="33" spans="1:11" ht="14.4" customHeight="1" thickBot="1" x14ac:dyDescent="0.35">
      <c r="A33" s="607" t="s">
        <v>352</v>
      </c>
      <c r="B33" s="585">
        <v>678.41543803622903</v>
      </c>
      <c r="C33" s="585">
        <v>617.16677000000004</v>
      </c>
      <c r="D33" s="586">
        <v>-61.248668036228999</v>
      </c>
      <c r="E33" s="587">
        <v>0.90971805091299995</v>
      </c>
      <c r="F33" s="585">
        <v>615.16389581847204</v>
      </c>
      <c r="G33" s="586">
        <v>205.054631939491</v>
      </c>
      <c r="H33" s="588">
        <v>37.676740000000002</v>
      </c>
      <c r="I33" s="585">
        <v>129.50219000000001</v>
      </c>
      <c r="J33" s="586">
        <v>-75.552441939489995</v>
      </c>
      <c r="K33" s="589">
        <v>0.21051656457699999</v>
      </c>
    </row>
    <row r="34" spans="1:11" ht="14.4" customHeight="1" thickBot="1" x14ac:dyDescent="0.35">
      <c r="A34" s="606" t="s">
        <v>353</v>
      </c>
      <c r="B34" s="590">
        <v>44.999974880442998</v>
      </c>
      <c r="C34" s="590">
        <v>52.087560000000003</v>
      </c>
      <c r="D34" s="591">
        <v>7.0875851195559996</v>
      </c>
      <c r="E34" s="597">
        <v>1.1575019794650001</v>
      </c>
      <c r="F34" s="590">
        <v>46.999834240810003</v>
      </c>
      <c r="G34" s="591">
        <v>15.666611413603</v>
      </c>
      <c r="H34" s="593">
        <v>4.0764899999999997</v>
      </c>
      <c r="I34" s="590">
        <v>14.30176</v>
      </c>
      <c r="J34" s="591">
        <v>-1.3648514136030001</v>
      </c>
      <c r="K34" s="598">
        <v>0.30429383913800001</v>
      </c>
    </row>
    <row r="35" spans="1:11" ht="14.4" customHeight="1" thickBot="1" x14ac:dyDescent="0.35">
      <c r="A35" s="607" t="s">
        <v>354</v>
      </c>
      <c r="B35" s="585">
        <v>15.001012889868001</v>
      </c>
      <c r="C35" s="585">
        <v>18.950420000000001</v>
      </c>
      <c r="D35" s="586">
        <v>3.9494071101310002</v>
      </c>
      <c r="E35" s="587">
        <v>1.263276029367</v>
      </c>
      <c r="F35" s="585">
        <v>19.999929464173999</v>
      </c>
      <c r="G35" s="586">
        <v>6.6666431547240004</v>
      </c>
      <c r="H35" s="588">
        <v>1.5661799999999999</v>
      </c>
      <c r="I35" s="585">
        <v>5.5321199999999999</v>
      </c>
      <c r="J35" s="586">
        <v>-1.134523154724</v>
      </c>
      <c r="K35" s="589">
        <v>0.27660697553500002</v>
      </c>
    </row>
    <row r="36" spans="1:11" ht="14.4" customHeight="1" thickBot="1" x14ac:dyDescent="0.35">
      <c r="A36" s="607" t="s">
        <v>355</v>
      </c>
      <c r="B36" s="585">
        <v>29.998961990573999</v>
      </c>
      <c r="C36" s="585">
        <v>22.467770000000002</v>
      </c>
      <c r="D36" s="586">
        <v>-7.5311919905740004</v>
      </c>
      <c r="E36" s="587">
        <v>0.74895158062599998</v>
      </c>
      <c r="F36" s="585">
        <v>26.999904776634999</v>
      </c>
      <c r="G36" s="586">
        <v>8.9999682588780008</v>
      </c>
      <c r="H36" s="588">
        <v>2.51031</v>
      </c>
      <c r="I36" s="585">
        <v>8.7696400000000008</v>
      </c>
      <c r="J36" s="586">
        <v>-0.23032825887799999</v>
      </c>
      <c r="K36" s="589">
        <v>0.32480262699200002</v>
      </c>
    </row>
    <row r="37" spans="1:11" ht="14.4" customHeight="1" thickBot="1" x14ac:dyDescent="0.35">
      <c r="A37" s="607" t="s">
        <v>356</v>
      </c>
      <c r="B37" s="585">
        <v>0</v>
      </c>
      <c r="C37" s="585">
        <v>10.669370000000001</v>
      </c>
      <c r="D37" s="586">
        <v>10.669370000000001</v>
      </c>
      <c r="E37" s="595" t="s">
        <v>322</v>
      </c>
      <c r="F37" s="585">
        <v>0</v>
      </c>
      <c r="G37" s="586">
        <v>0</v>
      </c>
      <c r="H37" s="588">
        <v>4.9406564584124654E-324</v>
      </c>
      <c r="I37" s="585">
        <v>1.9762625833649862E-323</v>
      </c>
      <c r="J37" s="586">
        <v>1.9762625833649862E-323</v>
      </c>
      <c r="K37" s="596" t="s">
        <v>322</v>
      </c>
    </row>
    <row r="38" spans="1:11" ht="14.4" customHeight="1" thickBot="1" x14ac:dyDescent="0.35">
      <c r="A38" s="606" t="s">
        <v>357</v>
      </c>
      <c r="B38" s="590">
        <v>802.46948551673495</v>
      </c>
      <c r="C38" s="590">
        <v>861.78869999999995</v>
      </c>
      <c r="D38" s="591">
        <v>59.319214483265</v>
      </c>
      <c r="E38" s="597">
        <v>1.0739208350639999</v>
      </c>
      <c r="F38" s="590">
        <v>867.72827131386805</v>
      </c>
      <c r="G38" s="591">
        <v>289.24275710462302</v>
      </c>
      <c r="H38" s="593">
        <v>71.651989999999998</v>
      </c>
      <c r="I38" s="590">
        <v>254.88873000000001</v>
      </c>
      <c r="J38" s="591">
        <v>-34.354027104621998</v>
      </c>
      <c r="K38" s="598">
        <v>0.29374256714399999</v>
      </c>
    </row>
    <row r="39" spans="1:11" ht="14.4" customHeight="1" thickBot="1" x14ac:dyDescent="0.35">
      <c r="A39" s="607" t="s">
        <v>358</v>
      </c>
      <c r="B39" s="585">
        <v>237.147373479999</v>
      </c>
      <c r="C39" s="585">
        <v>16.871459999999999</v>
      </c>
      <c r="D39" s="586">
        <v>-220.27591347999899</v>
      </c>
      <c r="E39" s="587">
        <v>7.1143355931999996E-2</v>
      </c>
      <c r="F39" s="585">
        <v>19.471439462342001</v>
      </c>
      <c r="G39" s="586">
        <v>6.4904798207800001</v>
      </c>
      <c r="H39" s="588">
        <v>0</v>
      </c>
      <c r="I39" s="585">
        <v>9.8813129168249309E-324</v>
      </c>
      <c r="J39" s="586">
        <v>-6.4904798207800001</v>
      </c>
      <c r="K39" s="589">
        <v>0</v>
      </c>
    </row>
    <row r="40" spans="1:11" ht="14.4" customHeight="1" thickBot="1" x14ac:dyDescent="0.35">
      <c r="A40" s="607" t="s">
        <v>359</v>
      </c>
      <c r="B40" s="585">
        <v>19.741722056371</v>
      </c>
      <c r="C40" s="585">
        <v>19.346830000000001</v>
      </c>
      <c r="D40" s="586">
        <v>-0.394892056371</v>
      </c>
      <c r="E40" s="587">
        <v>0.979997081549</v>
      </c>
      <c r="F40" s="585">
        <v>19.473706395676</v>
      </c>
      <c r="G40" s="586">
        <v>6.4912354652250004</v>
      </c>
      <c r="H40" s="588">
        <v>1.7624200000000001</v>
      </c>
      <c r="I40" s="585">
        <v>5.58223</v>
      </c>
      <c r="J40" s="586">
        <v>-0.90900546522500003</v>
      </c>
      <c r="K40" s="589">
        <v>0.28665472748600002</v>
      </c>
    </row>
    <row r="41" spans="1:11" ht="14.4" customHeight="1" thickBot="1" x14ac:dyDescent="0.35">
      <c r="A41" s="607" t="s">
        <v>360</v>
      </c>
      <c r="B41" s="585">
        <v>374.71217127505503</v>
      </c>
      <c r="C41" s="585">
        <v>535.30019000000004</v>
      </c>
      <c r="D41" s="586">
        <v>160.58801872494499</v>
      </c>
      <c r="E41" s="587">
        <v>1.428563657749</v>
      </c>
      <c r="F41" s="585">
        <v>550.635550553847</v>
      </c>
      <c r="G41" s="586">
        <v>183.545183517949</v>
      </c>
      <c r="H41" s="588">
        <v>49.264380000000003</v>
      </c>
      <c r="I41" s="585">
        <v>168.62925000000001</v>
      </c>
      <c r="J41" s="586">
        <v>-14.915933517948</v>
      </c>
      <c r="K41" s="589">
        <v>0.306244756319</v>
      </c>
    </row>
    <row r="42" spans="1:11" ht="14.4" customHeight="1" thickBot="1" x14ac:dyDescent="0.35">
      <c r="A42" s="607" t="s">
        <v>361</v>
      </c>
      <c r="B42" s="585">
        <v>126.89546678608301</v>
      </c>
      <c r="C42" s="585">
        <v>120.80431</v>
      </c>
      <c r="D42" s="586">
        <v>-6.0911567860830003</v>
      </c>
      <c r="E42" s="587">
        <v>0.95199862579500005</v>
      </c>
      <c r="F42" s="585">
        <v>128.62773182165299</v>
      </c>
      <c r="G42" s="586">
        <v>42.875910607217001</v>
      </c>
      <c r="H42" s="588">
        <v>4.9435099999999998</v>
      </c>
      <c r="I42" s="585">
        <v>28.42062</v>
      </c>
      <c r="J42" s="586">
        <v>-14.455290607217</v>
      </c>
      <c r="K42" s="589">
        <v>0.22095250843200001</v>
      </c>
    </row>
    <row r="43" spans="1:11" ht="14.4" customHeight="1" thickBot="1" x14ac:dyDescent="0.35">
      <c r="A43" s="607" t="s">
        <v>362</v>
      </c>
      <c r="B43" s="585">
        <v>2.3079412073430001</v>
      </c>
      <c r="C43" s="585">
        <v>3.2096300000000002</v>
      </c>
      <c r="D43" s="586">
        <v>0.90168879265599999</v>
      </c>
      <c r="E43" s="587">
        <v>1.390689671724</v>
      </c>
      <c r="F43" s="585">
        <v>13.998865634469</v>
      </c>
      <c r="G43" s="586">
        <v>4.6662885448229998</v>
      </c>
      <c r="H43" s="588">
        <v>0.50331000000000004</v>
      </c>
      <c r="I43" s="585">
        <v>0.75734999999999997</v>
      </c>
      <c r="J43" s="586">
        <v>-3.9089385448230001</v>
      </c>
      <c r="K43" s="589">
        <v>5.4100812148999998E-2</v>
      </c>
    </row>
    <row r="44" spans="1:11" ht="14.4" customHeight="1" thickBot="1" x14ac:dyDescent="0.35">
      <c r="A44" s="607" t="s">
        <v>363</v>
      </c>
      <c r="B44" s="585">
        <v>3.5562690591999999E-2</v>
      </c>
      <c r="C44" s="585">
        <v>9.9199999999999997E-2</v>
      </c>
      <c r="D44" s="586">
        <v>6.3637309407000006E-2</v>
      </c>
      <c r="E44" s="587">
        <v>2.7894402348640002</v>
      </c>
      <c r="F44" s="585">
        <v>0.17226446290399999</v>
      </c>
      <c r="G44" s="586">
        <v>5.7421487633999999E-2</v>
      </c>
      <c r="H44" s="588">
        <v>4.9406564584124654E-324</v>
      </c>
      <c r="I44" s="585">
        <v>1.9762625833649862E-323</v>
      </c>
      <c r="J44" s="586">
        <v>-5.7421487633999999E-2</v>
      </c>
      <c r="K44" s="589">
        <v>1.1363509854348671E-322</v>
      </c>
    </row>
    <row r="45" spans="1:11" ht="14.4" customHeight="1" thickBot="1" x14ac:dyDescent="0.35">
      <c r="A45" s="607" t="s">
        <v>364</v>
      </c>
      <c r="B45" s="585">
        <v>18.378076979732</v>
      </c>
      <c r="C45" s="585">
        <v>27.11608</v>
      </c>
      <c r="D45" s="586">
        <v>8.7380030202669996</v>
      </c>
      <c r="E45" s="587">
        <v>1.4754579616729999</v>
      </c>
      <c r="F45" s="585">
        <v>15.136760473008</v>
      </c>
      <c r="G45" s="586">
        <v>5.0455868243359996</v>
      </c>
      <c r="H45" s="588">
        <v>3.7753800000000002</v>
      </c>
      <c r="I45" s="585">
        <v>11.38293</v>
      </c>
      <c r="J45" s="586">
        <v>6.3373431756630003</v>
      </c>
      <c r="K45" s="589">
        <v>0.75200568974399995</v>
      </c>
    </row>
    <row r="46" spans="1:11" ht="14.4" customHeight="1" thickBot="1" x14ac:dyDescent="0.35">
      <c r="A46" s="607" t="s">
        <v>365</v>
      </c>
      <c r="B46" s="585">
        <v>23.251171041555999</v>
      </c>
      <c r="C46" s="585">
        <v>33.569569999999999</v>
      </c>
      <c r="D46" s="586">
        <v>10.318398958443</v>
      </c>
      <c r="E46" s="587">
        <v>1.443779753716</v>
      </c>
      <c r="F46" s="585">
        <v>37.129315561009001</v>
      </c>
      <c r="G46" s="586">
        <v>12.376438520336</v>
      </c>
      <c r="H46" s="588">
        <v>5.8426799999999997</v>
      </c>
      <c r="I46" s="585">
        <v>12.555059999999999</v>
      </c>
      <c r="J46" s="586">
        <v>0.17862147966299999</v>
      </c>
      <c r="K46" s="589">
        <v>0.33814412709399999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5.8620000000000001</v>
      </c>
      <c r="D47" s="586">
        <v>5.8620000000000001</v>
      </c>
      <c r="E47" s="595" t="s">
        <v>328</v>
      </c>
      <c r="F47" s="585">
        <v>0</v>
      </c>
      <c r="G47" s="586">
        <v>0</v>
      </c>
      <c r="H47" s="588">
        <v>4.9406564584124654E-324</v>
      </c>
      <c r="I47" s="585">
        <v>1.9762625833649862E-323</v>
      </c>
      <c r="J47" s="586">
        <v>1.9762625833649862E-323</v>
      </c>
      <c r="K47" s="596" t="s">
        <v>322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0.53054999999999997</v>
      </c>
      <c r="D48" s="586">
        <v>0.53054999999999997</v>
      </c>
      <c r="E48" s="595" t="s">
        <v>328</v>
      </c>
      <c r="F48" s="585">
        <v>0</v>
      </c>
      <c r="G48" s="586">
        <v>0</v>
      </c>
      <c r="H48" s="588">
        <v>4.9406564584124654E-324</v>
      </c>
      <c r="I48" s="585">
        <v>1.9762625833649862E-323</v>
      </c>
      <c r="J48" s="586">
        <v>1.9762625833649862E-323</v>
      </c>
      <c r="K48" s="596" t="s">
        <v>322</v>
      </c>
    </row>
    <row r="49" spans="1:11" ht="14.4" customHeight="1" thickBot="1" x14ac:dyDescent="0.35">
      <c r="A49" s="607" t="s">
        <v>368</v>
      </c>
      <c r="B49" s="585">
        <v>4.9406564584124654E-324</v>
      </c>
      <c r="C49" s="585">
        <v>0.60750000000000004</v>
      </c>
      <c r="D49" s="586">
        <v>0.60750000000000004</v>
      </c>
      <c r="E49" s="595" t="s">
        <v>328</v>
      </c>
      <c r="F49" s="585">
        <v>0</v>
      </c>
      <c r="G49" s="586">
        <v>0</v>
      </c>
      <c r="H49" s="588">
        <v>4.9406564584124654E-324</v>
      </c>
      <c r="I49" s="585">
        <v>1.9762625833649862E-323</v>
      </c>
      <c r="J49" s="586">
        <v>1.9762625833649862E-323</v>
      </c>
      <c r="K49" s="596" t="s">
        <v>322</v>
      </c>
    </row>
    <row r="50" spans="1:11" ht="14.4" customHeight="1" thickBot="1" x14ac:dyDescent="0.35">
      <c r="A50" s="607" t="s">
        <v>369</v>
      </c>
      <c r="B50" s="585">
        <v>4.9406564584124654E-324</v>
      </c>
      <c r="C50" s="585">
        <v>98.471379999999996</v>
      </c>
      <c r="D50" s="586">
        <v>98.471379999999996</v>
      </c>
      <c r="E50" s="595" t="s">
        <v>328</v>
      </c>
      <c r="F50" s="585">
        <v>83.082636948957003</v>
      </c>
      <c r="G50" s="586">
        <v>27.694212316319</v>
      </c>
      <c r="H50" s="588">
        <v>5.5603100000000003</v>
      </c>
      <c r="I50" s="585">
        <v>27.56129</v>
      </c>
      <c r="J50" s="586">
        <v>-0.13292231631900001</v>
      </c>
      <c r="K50" s="589">
        <v>0.33173345252500003</v>
      </c>
    </row>
    <row r="51" spans="1:11" ht="14.4" customHeight="1" thickBot="1" x14ac:dyDescent="0.35">
      <c r="A51" s="606" t="s">
        <v>370</v>
      </c>
      <c r="B51" s="590">
        <v>548.87529183354297</v>
      </c>
      <c r="C51" s="590">
        <v>570.69694000000004</v>
      </c>
      <c r="D51" s="591">
        <v>21.821648166456999</v>
      </c>
      <c r="E51" s="597">
        <v>1.0397570240289999</v>
      </c>
      <c r="F51" s="590">
        <v>383.305589915322</v>
      </c>
      <c r="G51" s="591">
        <v>127.768529971774</v>
      </c>
      <c r="H51" s="593">
        <v>52.762180000000001</v>
      </c>
      <c r="I51" s="590">
        <v>197.62305000000001</v>
      </c>
      <c r="J51" s="591">
        <v>69.854520028226005</v>
      </c>
      <c r="K51" s="598">
        <v>0.51557570564900002</v>
      </c>
    </row>
    <row r="52" spans="1:11" ht="14.4" customHeight="1" thickBot="1" x14ac:dyDescent="0.35">
      <c r="A52" s="607" t="s">
        <v>371</v>
      </c>
      <c r="B52" s="585">
        <v>0</v>
      </c>
      <c r="C52" s="585">
        <v>3.9569999999999999</v>
      </c>
      <c r="D52" s="586">
        <v>3.9569999999999999</v>
      </c>
      <c r="E52" s="595" t="s">
        <v>322</v>
      </c>
      <c r="F52" s="585">
        <v>3.2053757642890002</v>
      </c>
      <c r="G52" s="586">
        <v>1.068458588096</v>
      </c>
      <c r="H52" s="588">
        <v>4.9406564584124654E-324</v>
      </c>
      <c r="I52" s="585">
        <v>1.9762625833649862E-323</v>
      </c>
      <c r="J52" s="586">
        <v>-1.068458588096</v>
      </c>
      <c r="K52" s="589">
        <v>4.9406564584124654E-324</v>
      </c>
    </row>
    <row r="53" spans="1:11" ht="14.4" customHeight="1" thickBot="1" x14ac:dyDescent="0.35">
      <c r="A53" s="607" t="s">
        <v>372</v>
      </c>
      <c r="B53" s="585">
        <v>541.36038199290499</v>
      </c>
      <c r="C53" s="585">
        <v>561.96576000000005</v>
      </c>
      <c r="D53" s="586">
        <v>20.605378007094998</v>
      </c>
      <c r="E53" s="587">
        <v>1.038062220089</v>
      </c>
      <c r="F53" s="585">
        <v>374.6019075072</v>
      </c>
      <c r="G53" s="586">
        <v>124.86730250239999</v>
      </c>
      <c r="H53" s="588">
        <v>50.668750000000003</v>
      </c>
      <c r="I53" s="585">
        <v>193.88639000000001</v>
      </c>
      <c r="J53" s="586">
        <v>69.019087497599998</v>
      </c>
      <c r="K53" s="589">
        <v>0.51757982571399996</v>
      </c>
    </row>
    <row r="54" spans="1:11" ht="14.4" customHeight="1" thickBot="1" x14ac:dyDescent="0.35">
      <c r="A54" s="607" t="s">
        <v>373</v>
      </c>
      <c r="B54" s="585">
        <v>0</v>
      </c>
      <c r="C54" s="585">
        <v>4.9406564584124654E-324</v>
      </c>
      <c r="D54" s="586">
        <v>4.9406564584124654E-324</v>
      </c>
      <c r="E54" s="595" t="s">
        <v>322</v>
      </c>
      <c r="F54" s="585">
        <v>4.9406564584124654E-324</v>
      </c>
      <c r="G54" s="586">
        <v>0</v>
      </c>
      <c r="H54" s="588">
        <v>0.90749999999999997</v>
      </c>
      <c r="I54" s="585">
        <v>1.7302999999999999</v>
      </c>
      <c r="J54" s="586">
        <v>1.7302999999999999</v>
      </c>
      <c r="K54" s="596" t="s">
        <v>328</v>
      </c>
    </row>
    <row r="55" spans="1:11" ht="14.4" customHeight="1" thickBot="1" x14ac:dyDescent="0.35">
      <c r="A55" s="607" t="s">
        <v>374</v>
      </c>
      <c r="B55" s="585">
        <v>6.6063943750589997</v>
      </c>
      <c r="C55" s="585">
        <v>4.7741800000000003</v>
      </c>
      <c r="D55" s="586">
        <v>-1.8322143750590001</v>
      </c>
      <c r="E55" s="587">
        <v>0.722660460299</v>
      </c>
      <c r="F55" s="585">
        <v>5.4983066438329997</v>
      </c>
      <c r="G55" s="586">
        <v>1.832768881277</v>
      </c>
      <c r="H55" s="588">
        <v>1.1859299999999999</v>
      </c>
      <c r="I55" s="585">
        <v>2.0063599999999999</v>
      </c>
      <c r="J55" s="586">
        <v>0.173591118722</v>
      </c>
      <c r="K55" s="589">
        <v>0.36490507531900002</v>
      </c>
    </row>
    <row r="56" spans="1:11" ht="14.4" customHeight="1" thickBot="1" x14ac:dyDescent="0.35">
      <c r="A56" s="606" t="s">
        <v>375</v>
      </c>
      <c r="B56" s="590">
        <v>292.077722433075</v>
      </c>
      <c r="C56" s="590">
        <v>280.85001999999997</v>
      </c>
      <c r="D56" s="591">
        <v>-11.227702433074001</v>
      </c>
      <c r="E56" s="597">
        <v>0.96155919616300001</v>
      </c>
      <c r="F56" s="590">
        <v>275.16368777954898</v>
      </c>
      <c r="G56" s="591">
        <v>91.721229259848997</v>
      </c>
      <c r="H56" s="593">
        <v>22.882290000000001</v>
      </c>
      <c r="I56" s="590">
        <v>89.816329999999994</v>
      </c>
      <c r="J56" s="591">
        <v>-1.904899259849</v>
      </c>
      <c r="K56" s="598">
        <v>0.32641054757100002</v>
      </c>
    </row>
    <row r="57" spans="1:11" ht="14.4" customHeight="1" thickBot="1" x14ac:dyDescent="0.35">
      <c r="A57" s="607" t="s">
        <v>376</v>
      </c>
      <c r="B57" s="585">
        <v>34.777212953339003</v>
      </c>
      <c r="C57" s="585">
        <v>43.801409999999997</v>
      </c>
      <c r="D57" s="586">
        <v>9.0241970466599994</v>
      </c>
      <c r="E57" s="587">
        <v>1.259485918517</v>
      </c>
      <c r="F57" s="585">
        <v>39.181692540957002</v>
      </c>
      <c r="G57" s="586">
        <v>13.060564180319</v>
      </c>
      <c r="H57" s="588">
        <v>1.93842</v>
      </c>
      <c r="I57" s="585">
        <v>16.76502</v>
      </c>
      <c r="J57" s="586">
        <v>3.7044558196800002</v>
      </c>
      <c r="K57" s="589">
        <v>0.42787891264400002</v>
      </c>
    </row>
    <row r="58" spans="1:11" ht="14.4" customHeight="1" thickBot="1" x14ac:dyDescent="0.35">
      <c r="A58" s="607" t="s">
        <v>377</v>
      </c>
      <c r="B58" s="585">
        <v>0</v>
      </c>
      <c r="C58" s="585">
        <v>4.9406564584124654E-324</v>
      </c>
      <c r="D58" s="586">
        <v>4.9406564584124654E-324</v>
      </c>
      <c r="E58" s="595" t="s">
        <v>322</v>
      </c>
      <c r="F58" s="585">
        <v>4.9406564584124654E-324</v>
      </c>
      <c r="G58" s="586">
        <v>0</v>
      </c>
      <c r="H58" s="588">
        <v>4.9406564584124654E-324</v>
      </c>
      <c r="I58" s="585">
        <v>0.48282000000000003</v>
      </c>
      <c r="J58" s="586">
        <v>0.48282000000000003</v>
      </c>
      <c r="K58" s="596" t="s">
        <v>328</v>
      </c>
    </row>
    <row r="59" spans="1:11" ht="14.4" customHeight="1" thickBot="1" x14ac:dyDescent="0.35">
      <c r="A59" s="607" t="s">
        <v>378</v>
      </c>
      <c r="B59" s="585">
        <v>3.401245568877</v>
      </c>
      <c r="C59" s="585">
        <v>0.59387000000000001</v>
      </c>
      <c r="D59" s="586">
        <v>-2.8073755688770001</v>
      </c>
      <c r="E59" s="587">
        <v>0.17460368208400001</v>
      </c>
      <c r="F59" s="585">
        <v>0</v>
      </c>
      <c r="G59" s="586">
        <v>0</v>
      </c>
      <c r="H59" s="588">
        <v>4.9406564584124654E-324</v>
      </c>
      <c r="I59" s="585">
        <v>1.3655999999999999</v>
      </c>
      <c r="J59" s="586">
        <v>1.3655999999999999</v>
      </c>
      <c r="K59" s="596" t="s">
        <v>322</v>
      </c>
    </row>
    <row r="60" spans="1:11" ht="14.4" customHeight="1" thickBot="1" x14ac:dyDescent="0.35">
      <c r="A60" s="607" t="s">
        <v>379</v>
      </c>
      <c r="B60" s="585">
        <v>253.899263910857</v>
      </c>
      <c r="C60" s="585">
        <v>236.45473999999999</v>
      </c>
      <c r="D60" s="586">
        <v>-17.444523910857001</v>
      </c>
      <c r="E60" s="587">
        <v>0.93129352309900004</v>
      </c>
      <c r="F60" s="585">
        <v>0</v>
      </c>
      <c r="G60" s="586">
        <v>0</v>
      </c>
      <c r="H60" s="588">
        <v>4.9406564584124654E-324</v>
      </c>
      <c r="I60" s="585">
        <v>1.9762625833649862E-323</v>
      </c>
      <c r="J60" s="586">
        <v>1.9762625833649862E-323</v>
      </c>
      <c r="K60" s="596" t="s">
        <v>322</v>
      </c>
    </row>
    <row r="61" spans="1:11" ht="14.4" customHeight="1" thickBot="1" x14ac:dyDescent="0.35">
      <c r="A61" s="607" t="s">
        <v>380</v>
      </c>
      <c r="B61" s="585">
        <v>4.9406564584124654E-324</v>
      </c>
      <c r="C61" s="585">
        <v>4.9406564584124654E-324</v>
      </c>
      <c r="D61" s="586">
        <v>0</v>
      </c>
      <c r="E61" s="587">
        <v>1</v>
      </c>
      <c r="F61" s="585">
        <v>29.002789627662001</v>
      </c>
      <c r="G61" s="586">
        <v>9.6675965425539996</v>
      </c>
      <c r="H61" s="588">
        <v>2.2648999999999999</v>
      </c>
      <c r="I61" s="585">
        <v>7.9115399999999996</v>
      </c>
      <c r="J61" s="586">
        <v>-1.756056542554</v>
      </c>
      <c r="K61" s="589">
        <v>0.27278548379500001</v>
      </c>
    </row>
    <row r="62" spans="1:11" ht="14.4" customHeight="1" thickBot="1" x14ac:dyDescent="0.35">
      <c r="A62" s="607" t="s">
        <v>381</v>
      </c>
      <c r="B62" s="585">
        <v>4.9406564584124654E-324</v>
      </c>
      <c r="C62" s="585">
        <v>4.9406564584124654E-324</v>
      </c>
      <c r="D62" s="586">
        <v>0</v>
      </c>
      <c r="E62" s="587">
        <v>1</v>
      </c>
      <c r="F62" s="585">
        <v>62.998776699809</v>
      </c>
      <c r="G62" s="586">
        <v>20.999592233268999</v>
      </c>
      <c r="H62" s="588">
        <v>3.71888</v>
      </c>
      <c r="I62" s="585">
        <v>11.32062</v>
      </c>
      <c r="J62" s="586">
        <v>-9.6789722332690005</v>
      </c>
      <c r="K62" s="589">
        <v>0.17969587019</v>
      </c>
    </row>
    <row r="63" spans="1:11" ht="14.4" customHeight="1" thickBot="1" x14ac:dyDescent="0.35">
      <c r="A63" s="607" t="s">
        <v>382</v>
      </c>
      <c r="B63" s="585">
        <v>4.9406564584124654E-324</v>
      </c>
      <c r="C63" s="585">
        <v>4.9406564584124654E-324</v>
      </c>
      <c r="D63" s="586">
        <v>0</v>
      </c>
      <c r="E63" s="587">
        <v>1</v>
      </c>
      <c r="F63" s="585">
        <v>143.98042891111999</v>
      </c>
      <c r="G63" s="586">
        <v>47.993476303705997</v>
      </c>
      <c r="H63" s="588">
        <v>14.960089999999999</v>
      </c>
      <c r="I63" s="585">
        <v>51.970730000000003</v>
      </c>
      <c r="J63" s="586">
        <v>3.9772536962929999</v>
      </c>
      <c r="K63" s="589">
        <v>0.36095690499700001</v>
      </c>
    </row>
    <row r="64" spans="1:11" ht="14.4" customHeight="1" thickBot="1" x14ac:dyDescent="0.35">
      <c r="A64" s="606" t="s">
        <v>383</v>
      </c>
      <c r="B64" s="590">
        <v>4.9406564584124654E-324</v>
      </c>
      <c r="C64" s="590">
        <v>7.27</v>
      </c>
      <c r="D64" s="591">
        <v>7.27</v>
      </c>
      <c r="E64" s="592" t="s">
        <v>328</v>
      </c>
      <c r="F64" s="590">
        <v>0</v>
      </c>
      <c r="G64" s="591">
        <v>0</v>
      </c>
      <c r="H64" s="593">
        <v>4.9406564584124654E-324</v>
      </c>
      <c r="I64" s="590">
        <v>1.9762625833649862E-323</v>
      </c>
      <c r="J64" s="591">
        <v>1.9762625833649862E-323</v>
      </c>
      <c r="K64" s="594" t="s">
        <v>322</v>
      </c>
    </row>
    <row r="65" spans="1:11" ht="14.4" customHeight="1" thickBot="1" x14ac:dyDescent="0.35">
      <c r="A65" s="607" t="s">
        <v>384</v>
      </c>
      <c r="B65" s="585">
        <v>4.9406564584124654E-324</v>
      </c>
      <c r="C65" s="585">
        <v>7.27</v>
      </c>
      <c r="D65" s="586">
        <v>7.27</v>
      </c>
      <c r="E65" s="595" t="s">
        <v>328</v>
      </c>
      <c r="F65" s="585">
        <v>0</v>
      </c>
      <c r="G65" s="586">
        <v>0</v>
      </c>
      <c r="H65" s="588">
        <v>4.9406564584124654E-324</v>
      </c>
      <c r="I65" s="585">
        <v>1.9762625833649862E-323</v>
      </c>
      <c r="J65" s="586">
        <v>1.9762625833649862E-323</v>
      </c>
      <c r="K65" s="596" t="s">
        <v>322</v>
      </c>
    </row>
    <row r="66" spans="1:11" ht="14.4" customHeight="1" thickBot="1" x14ac:dyDescent="0.35">
      <c r="A66" s="605" t="s">
        <v>42</v>
      </c>
      <c r="B66" s="585">
        <v>1603.57884158364</v>
      </c>
      <c r="C66" s="585">
        <v>1698.393</v>
      </c>
      <c r="D66" s="586">
        <v>94.814158416354999</v>
      </c>
      <c r="E66" s="587">
        <v>1.0591265960589999</v>
      </c>
      <c r="F66" s="585">
        <v>1702.7321874153899</v>
      </c>
      <c r="G66" s="586">
        <v>567.57739580513203</v>
      </c>
      <c r="H66" s="588">
        <v>119.506</v>
      </c>
      <c r="I66" s="585">
        <v>633.54700000000105</v>
      </c>
      <c r="J66" s="586">
        <v>65.969604194869007</v>
      </c>
      <c r="K66" s="589">
        <v>0.37207671569400003</v>
      </c>
    </row>
    <row r="67" spans="1:11" ht="14.4" customHeight="1" thickBot="1" x14ac:dyDescent="0.35">
      <c r="A67" s="606" t="s">
        <v>385</v>
      </c>
      <c r="B67" s="590">
        <v>1603.57884158364</v>
      </c>
      <c r="C67" s="590">
        <v>1698.393</v>
      </c>
      <c r="D67" s="591">
        <v>94.814158416354999</v>
      </c>
      <c r="E67" s="597">
        <v>1.0591265960589999</v>
      </c>
      <c r="F67" s="590">
        <v>1702.7321874153899</v>
      </c>
      <c r="G67" s="591">
        <v>567.57739580513203</v>
      </c>
      <c r="H67" s="593">
        <v>119.506</v>
      </c>
      <c r="I67" s="590">
        <v>633.54700000000105</v>
      </c>
      <c r="J67" s="591">
        <v>65.969604194869007</v>
      </c>
      <c r="K67" s="598">
        <v>0.37207671569400003</v>
      </c>
    </row>
    <row r="68" spans="1:11" ht="14.4" customHeight="1" thickBot="1" x14ac:dyDescent="0.35">
      <c r="A68" s="607" t="s">
        <v>386</v>
      </c>
      <c r="B68" s="585">
        <v>331.48607578524098</v>
      </c>
      <c r="C68" s="585">
        <v>484.57799999999997</v>
      </c>
      <c r="D68" s="586">
        <v>153.09192421475899</v>
      </c>
      <c r="E68" s="587">
        <v>1.4618351580890001</v>
      </c>
      <c r="F68" s="585">
        <v>480.95636649651601</v>
      </c>
      <c r="G68" s="586">
        <v>160.318788832172</v>
      </c>
      <c r="H68" s="588">
        <v>29.785</v>
      </c>
      <c r="I68" s="585">
        <v>122.81399999999999</v>
      </c>
      <c r="J68" s="586">
        <v>-37.504788832171002</v>
      </c>
      <c r="K68" s="589">
        <v>0.25535372552500002</v>
      </c>
    </row>
    <row r="69" spans="1:11" ht="14.4" customHeight="1" thickBot="1" x14ac:dyDescent="0.35">
      <c r="A69" s="607" t="s">
        <v>387</v>
      </c>
      <c r="B69" s="585">
        <v>136.005845272518</v>
      </c>
      <c r="C69" s="585">
        <v>133.15299999999999</v>
      </c>
      <c r="D69" s="586">
        <v>-2.8528452725169999</v>
      </c>
      <c r="E69" s="587">
        <v>0.97902409806799995</v>
      </c>
      <c r="F69" s="585">
        <v>126.004540626758</v>
      </c>
      <c r="G69" s="586">
        <v>42.001513542251999</v>
      </c>
      <c r="H69" s="588">
        <v>12.228999999999999</v>
      </c>
      <c r="I69" s="585">
        <v>44.527999999999999</v>
      </c>
      <c r="J69" s="586">
        <v>2.5264864577470001</v>
      </c>
      <c r="K69" s="589">
        <v>0.35338409059300002</v>
      </c>
    </row>
    <row r="70" spans="1:11" ht="14.4" customHeight="1" thickBot="1" x14ac:dyDescent="0.35">
      <c r="A70" s="607" t="s">
        <v>388</v>
      </c>
      <c r="B70" s="585">
        <v>1136.08692052589</v>
      </c>
      <c r="C70" s="585">
        <v>1080.662</v>
      </c>
      <c r="D70" s="586">
        <v>-55.424920525885</v>
      </c>
      <c r="E70" s="587">
        <v>0.95121419010700003</v>
      </c>
      <c r="F70" s="585">
        <v>1095.7712802921201</v>
      </c>
      <c r="G70" s="586">
        <v>365.25709343070702</v>
      </c>
      <c r="H70" s="588">
        <v>77.492000000000004</v>
      </c>
      <c r="I70" s="585">
        <v>466.20500000000101</v>
      </c>
      <c r="J70" s="586">
        <v>100.94790656929401</v>
      </c>
      <c r="K70" s="589">
        <v>0.425458312683</v>
      </c>
    </row>
    <row r="71" spans="1:11" ht="14.4" customHeight="1" thickBot="1" x14ac:dyDescent="0.35">
      <c r="A71" s="608" t="s">
        <v>389</v>
      </c>
      <c r="B71" s="590">
        <v>3897.5775433815802</v>
      </c>
      <c r="C71" s="590">
        <v>4730.1388800000104</v>
      </c>
      <c r="D71" s="591">
        <v>832.56133661842296</v>
      </c>
      <c r="E71" s="597">
        <v>1.2136099480639999</v>
      </c>
      <c r="F71" s="590">
        <v>4584.0515190850501</v>
      </c>
      <c r="G71" s="591">
        <v>1528.01717302835</v>
      </c>
      <c r="H71" s="593">
        <v>290.38878</v>
      </c>
      <c r="I71" s="590">
        <v>826.69776000000104</v>
      </c>
      <c r="J71" s="591">
        <v>-701.31941302835105</v>
      </c>
      <c r="K71" s="598">
        <v>0.180342161635</v>
      </c>
    </row>
    <row r="72" spans="1:11" ht="14.4" customHeight="1" thickBot="1" x14ac:dyDescent="0.35">
      <c r="A72" s="605" t="s">
        <v>45</v>
      </c>
      <c r="B72" s="585">
        <v>848.351419992346</v>
      </c>
      <c r="C72" s="585">
        <v>1361.229</v>
      </c>
      <c r="D72" s="586">
        <v>512.87758000765598</v>
      </c>
      <c r="E72" s="587">
        <v>1.604557931914</v>
      </c>
      <c r="F72" s="585">
        <v>1262.1686412359199</v>
      </c>
      <c r="G72" s="586">
        <v>420.72288041197402</v>
      </c>
      <c r="H72" s="588">
        <v>169.05709999999999</v>
      </c>
      <c r="I72" s="585">
        <v>353.04011000000003</v>
      </c>
      <c r="J72" s="586">
        <v>-67.682770411972996</v>
      </c>
      <c r="K72" s="589">
        <v>0.27970914382200002</v>
      </c>
    </row>
    <row r="73" spans="1:11" ht="14.4" customHeight="1" thickBot="1" x14ac:dyDescent="0.35">
      <c r="A73" s="609" t="s">
        <v>390</v>
      </c>
      <c r="B73" s="585">
        <v>848.351419992346</v>
      </c>
      <c r="C73" s="585">
        <v>1361.229</v>
      </c>
      <c r="D73" s="586">
        <v>512.87758000765598</v>
      </c>
      <c r="E73" s="587">
        <v>1.604557931914</v>
      </c>
      <c r="F73" s="585">
        <v>1262.1686412359199</v>
      </c>
      <c r="G73" s="586">
        <v>420.72288041197402</v>
      </c>
      <c r="H73" s="588">
        <v>169.05709999999999</v>
      </c>
      <c r="I73" s="585">
        <v>353.04011000000003</v>
      </c>
      <c r="J73" s="586">
        <v>-67.682770411972996</v>
      </c>
      <c r="K73" s="589">
        <v>0.27970914382200002</v>
      </c>
    </row>
    <row r="74" spans="1:11" ht="14.4" customHeight="1" thickBot="1" x14ac:dyDescent="0.35">
      <c r="A74" s="607" t="s">
        <v>391</v>
      </c>
      <c r="B74" s="585">
        <v>661.08218885069698</v>
      </c>
      <c r="C74" s="585">
        <v>1214.50443</v>
      </c>
      <c r="D74" s="586">
        <v>553.42224114930502</v>
      </c>
      <c r="E74" s="587">
        <v>1.8371458957489999</v>
      </c>
      <c r="F74" s="585">
        <v>1119.9429471910501</v>
      </c>
      <c r="G74" s="586">
        <v>373.31431573035002</v>
      </c>
      <c r="H74" s="588">
        <v>168.24639999999999</v>
      </c>
      <c r="I74" s="585">
        <v>325.64035999999999</v>
      </c>
      <c r="J74" s="586">
        <v>-47.673955730349</v>
      </c>
      <c r="K74" s="589">
        <v>0.29076513300599999</v>
      </c>
    </row>
    <row r="75" spans="1:11" ht="14.4" customHeight="1" thickBot="1" x14ac:dyDescent="0.35">
      <c r="A75" s="607" t="s">
        <v>392</v>
      </c>
      <c r="B75" s="585">
        <v>0</v>
      </c>
      <c r="C75" s="585">
        <v>8.3339999999999996</v>
      </c>
      <c r="D75" s="586">
        <v>8.3339999999999996</v>
      </c>
      <c r="E75" s="595" t="s">
        <v>322</v>
      </c>
      <c r="F75" s="585">
        <v>0</v>
      </c>
      <c r="G75" s="586">
        <v>0</v>
      </c>
      <c r="H75" s="588">
        <v>4.9406564584124654E-324</v>
      </c>
      <c r="I75" s="585">
        <v>1.9762625833649862E-323</v>
      </c>
      <c r="J75" s="586">
        <v>1.9762625833649862E-323</v>
      </c>
      <c r="K75" s="596" t="s">
        <v>322</v>
      </c>
    </row>
    <row r="76" spans="1:11" ht="14.4" customHeight="1" thickBot="1" x14ac:dyDescent="0.35">
      <c r="A76" s="607" t="s">
        <v>393</v>
      </c>
      <c r="B76" s="585">
        <v>19.282407225438</v>
      </c>
      <c r="C76" s="585">
        <v>26.58053</v>
      </c>
      <c r="D76" s="586">
        <v>7.2981227745619996</v>
      </c>
      <c r="E76" s="587">
        <v>1.3784860826359999</v>
      </c>
      <c r="F76" s="585">
        <v>21.309921317552</v>
      </c>
      <c r="G76" s="586">
        <v>7.1033071058499999</v>
      </c>
      <c r="H76" s="588">
        <v>4.9406564584124654E-324</v>
      </c>
      <c r="I76" s="585">
        <v>0.42399999999999999</v>
      </c>
      <c r="J76" s="586">
        <v>-6.6793071058500004</v>
      </c>
      <c r="K76" s="589">
        <v>1.9896835548000001E-2</v>
      </c>
    </row>
    <row r="77" spans="1:11" ht="14.4" customHeight="1" thickBot="1" x14ac:dyDescent="0.35">
      <c r="A77" s="607" t="s">
        <v>394</v>
      </c>
      <c r="B77" s="585">
        <v>113.990806933854</v>
      </c>
      <c r="C77" s="585">
        <v>87.44726</v>
      </c>
      <c r="D77" s="586">
        <v>-26.543546933853001</v>
      </c>
      <c r="E77" s="587">
        <v>0.76714309120299995</v>
      </c>
      <c r="F77" s="585">
        <v>96.999836234566999</v>
      </c>
      <c r="G77" s="586">
        <v>32.333278744855001</v>
      </c>
      <c r="H77" s="588">
        <v>0.81069999999999998</v>
      </c>
      <c r="I77" s="585">
        <v>16.55292</v>
      </c>
      <c r="J77" s="586">
        <v>-15.780358744855</v>
      </c>
      <c r="K77" s="589">
        <v>0.17064894790099999</v>
      </c>
    </row>
    <row r="78" spans="1:11" ht="14.4" customHeight="1" thickBot="1" x14ac:dyDescent="0.35">
      <c r="A78" s="607" t="s">
        <v>395</v>
      </c>
      <c r="B78" s="585">
        <v>53.996016982356998</v>
      </c>
      <c r="C78" s="585">
        <v>24.362780000000001</v>
      </c>
      <c r="D78" s="586">
        <v>-29.633236982357001</v>
      </c>
      <c r="E78" s="587">
        <v>0.45119587261299998</v>
      </c>
      <c r="F78" s="585">
        <v>23.915936492752</v>
      </c>
      <c r="G78" s="586">
        <v>7.9719788309170001</v>
      </c>
      <c r="H78" s="588">
        <v>4.9406564584124654E-324</v>
      </c>
      <c r="I78" s="585">
        <v>10.422829999999999</v>
      </c>
      <c r="J78" s="586">
        <v>2.4508511690820001</v>
      </c>
      <c r="K78" s="589">
        <v>0.43581107531199997</v>
      </c>
    </row>
    <row r="79" spans="1:11" ht="14.4" customHeight="1" thickBot="1" x14ac:dyDescent="0.35">
      <c r="A79" s="610" t="s">
        <v>46</v>
      </c>
      <c r="B79" s="590">
        <v>0</v>
      </c>
      <c r="C79" s="590">
        <v>64.903999999999996</v>
      </c>
      <c r="D79" s="591">
        <v>64.903999999999996</v>
      </c>
      <c r="E79" s="592" t="s">
        <v>322</v>
      </c>
      <c r="F79" s="590">
        <v>0</v>
      </c>
      <c r="G79" s="591">
        <v>0</v>
      </c>
      <c r="H79" s="593">
        <v>3.2519999999999998</v>
      </c>
      <c r="I79" s="590">
        <v>24.693000000000001</v>
      </c>
      <c r="J79" s="591">
        <v>24.693000000000001</v>
      </c>
      <c r="K79" s="594" t="s">
        <v>322</v>
      </c>
    </row>
    <row r="80" spans="1:11" ht="14.4" customHeight="1" thickBot="1" x14ac:dyDescent="0.35">
      <c r="A80" s="606" t="s">
        <v>396</v>
      </c>
      <c r="B80" s="590">
        <v>0</v>
      </c>
      <c r="C80" s="590">
        <v>64.903999999999996</v>
      </c>
      <c r="D80" s="591">
        <v>64.903999999999996</v>
      </c>
      <c r="E80" s="592" t="s">
        <v>322</v>
      </c>
      <c r="F80" s="590">
        <v>0</v>
      </c>
      <c r="G80" s="591">
        <v>0</v>
      </c>
      <c r="H80" s="593">
        <v>3.2519999999999998</v>
      </c>
      <c r="I80" s="590">
        <v>24.693000000000001</v>
      </c>
      <c r="J80" s="591">
        <v>24.693000000000001</v>
      </c>
      <c r="K80" s="594" t="s">
        <v>322</v>
      </c>
    </row>
    <row r="81" spans="1:11" ht="14.4" customHeight="1" thickBot="1" x14ac:dyDescent="0.35">
      <c r="A81" s="607" t="s">
        <v>397</v>
      </c>
      <c r="B81" s="585">
        <v>0</v>
      </c>
      <c r="C81" s="585">
        <v>45.606000000000002</v>
      </c>
      <c r="D81" s="586">
        <v>45.606000000000002</v>
      </c>
      <c r="E81" s="595" t="s">
        <v>322</v>
      </c>
      <c r="F81" s="585">
        <v>0</v>
      </c>
      <c r="G81" s="586">
        <v>0</v>
      </c>
      <c r="H81" s="588">
        <v>3.2519999999999998</v>
      </c>
      <c r="I81" s="585">
        <v>19.943000000000001</v>
      </c>
      <c r="J81" s="586">
        <v>19.943000000000001</v>
      </c>
      <c r="K81" s="596" t="s">
        <v>322</v>
      </c>
    </row>
    <row r="82" spans="1:11" ht="14.4" customHeight="1" thickBot="1" x14ac:dyDescent="0.35">
      <c r="A82" s="607" t="s">
        <v>398</v>
      </c>
      <c r="B82" s="585">
        <v>0</v>
      </c>
      <c r="C82" s="585">
        <v>19.297999999999998</v>
      </c>
      <c r="D82" s="586">
        <v>19.297999999999998</v>
      </c>
      <c r="E82" s="595" t="s">
        <v>322</v>
      </c>
      <c r="F82" s="585">
        <v>0</v>
      </c>
      <c r="G82" s="586">
        <v>0</v>
      </c>
      <c r="H82" s="588">
        <v>4.9406564584124654E-324</v>
      </c>
      <c r="I82" s="585">
        <v>4.75</v>
      </c>
      <c r="J82" s="586">
        <v>4.75</v>
      </c>
      <c r="K82" s="596" t="s">
        <v>322</v>
      </c>
    </row>
    <row r="83" spans="1:11" ht="14.4" customHeight="1" thickBot="1" x14ac:dyDescent="0.35">
      <c r="A83" s="605" t="s">
        <v>47</v>
      </c>
      <c r="B83" s="585">
        <v>3049.22612338924</v>
      </c>
      <c r="C83" s="585">
        <v>3304.0058800000002</v>
      </c>
      <c r="D83" s="586">
        <v>254.77975661076599</v>
      </c>
      <c r="E83" s="587">
        <v>1.0835555469810001</v>
      </c>
      <c r="F83" s="585">
        <v>3321.8828778491302</v>
      </c>
      <c r="G83" s="586">
        <v>1107.2942926163801</v>
      </c>
      <c r="H83" s="588">
        <v>118.07968</v>
      </c>
      <c r="I83" s="585">
        <v>448.96465000000001</v>
      </c>
      <c r="J83" s="586">
        <v>-658.32964261637699</v>
      </c>
      <c r="K83" s="589">
        <v>0.13515366631100001</v>
      </c>
    </row>
    <row r="84" spans="1:11" ht="14.4" customHeight="1" thickBot="1" x14ac:dyDescent="0.35">
      <c r="A84" s="606" t="s">
        <v>399</v>
      </c>
      <c r="B84" s="590">
        <v>3.638544479289</v>
      </c>
      <c r="C84" s="590">
        <v>3.7149999999999999</v>
      </c>
      <c r="D84" s="591">
        <v>7.6455520710000002E-2</v>
      </c>
      <c r="E84" s="597">
        <v>1.021012666231</v>
      </c>
      <c r="F84" s="590">
        <v>1.484880987748</v>
      </c>
      <c r="G84" s="591">
        <v>0.49496032924900002</v>
      </c>
      <c r="H84" s="593">
        <v>0.104</v>
      </c>
      <c r="I84" s="590">
        <v>0.621</v>
      </c>
      <c r="J84" s="591">
        <v>0.12603967075</v>
      </c>
      <c r="K84" s="598">
        <v>0.418215335184</v>
      </c>
    </row>
    <row r="85" spans="1:11" ht="14.4" customHeight="1" thickBot="1" x14ac:dyDescent="0.35">
      <c r="A85" s="607" t="s">
        <v>400</v>
      </c>
      <c r="B85" s="585">
        <v>3.638544479289</v>
      </c>
      <c r="C85" s="585">
        <v>3.7149999999999999</v>
      </c>
      <c r="D85" s="586">
        <v>7.6455520710000002E-2</v>
      </c>
      <c r="E85" s="587">
        <v>1.021012666231</v>
      </c>
      <c r="F85" s="585">
        <v>1.484880987748</v>
      </c>
      <c r="G85" s="586">
        <v>0.49496032924900002</v>
      </c>
      <c r="H85" s="588">
        <v>0.104</v>
      </c>
      <c r="I85" s="585">
        <v>0.621</v>
      </c>
      <c r="J85" s="586">
        <v>0.12603967075</v>
      </c>
      <c r="K85" s="589">
        <v>0.418215335184</v>
      </c>
    </row>
    <row r="86" spans="1:11" ht="14.4" customHeight="1" thickBot="1" x14ac:dyDescent="0.35">
      <c r="A86" s="606" t="s">
        <v>401</v>
      </c>
      <c r="B86" s="590">
        <v>22.079735437857</v>
      </c>
      <c r="C86" s="590">
        <v>25.4527</v>
      </c>
      <c r="D86" s="591">
        <v>3.3729645621420001</v>
      </c>
      <c r="E86" s="597">
        <v>1.1527629065859999</v>
      </c>
      <c r="F86" s="590">
        <v>24.489591363542001</v>
      </c>
      <c r="G86" s="591">
        <v>8.1631971211799996</v>
      </c>
      <c r="H86" s="593">
        <v>1.6468400000000001</v>
      </c>
      <c r="I86" s="590">
        <v>6.7770900000000003</v>
      </c>
      <c r="J86" s="591">
        <v>-1.38610712118</v>
      </c>
      <c r="K86" s="598">
        <v>0.27673348645899998</v>
      </c>
    </row>
    <row r="87" spans="1:11" ht="14.4" customHeight="1" thickBot="1" x14ac:dyDescent="0.35">
      <c r="A87" s="607" t="s">
        <v>402</v>
      </c>
      <c r="B87" s="585">
        <v>6.1794267232840001</v>
      </c>
      <c r="C87" s="585">
        <v>6.9768999999999997</v>
      </c>
      <c r="D87" s="586">
        <v>0.79747327671500001</v>
      </c>
      <c r="E87" s="587">
        <v>1.1290529546550001</v>
      </c>
      <c r="F87" s="585">
        <v>7.137272612326</v>
      </c>
      <c r="G87" s="586">
        <v>2.3790908707749998</v>
      </c>
      <c r="H87" s="588">
        <v>0.34960000000000002</v>
      </c>
      <c r="I87" s="585">
        <v>1.8526</v>
      </c>
      <c r="J87" s="586">
        <v>-0.52649087077500001</v>
      </c>
      <c r="K87" s="589">
        <v>0.25956693832799999</v>
      </c>
    </row>
    <row r="88" spans="1:11" ht="14.4" customHeight="1" thickBot="1" x14ac:dyDescent="0.35">
      <c r="A88" s="607" t="s">
        <v>403</v>
      </c>
      <c r="B88" s="585">
        <v>15.900308714573001</v>
      </c>
      <c r="C88" s="585">
        <v>18.4758</v>
      </c>
      <c r="D88" s="586">
        <v>2.5754912854269998</v>
      </c>
      <c r="E88" s="587">
        <v>1.161977439033</v>
      </c>
      <c r="F88" s="585">
        <v>17.352318751215002</v>
      </c>
      <c r="G88" s="586">
        <v>5.7841062504050003</v>
      </c>
      <c r="H88" s="588">
        <v>1.2972399999999999</v>
      </c>
      <c r="I88" s="585">
        <v>4.9244899999999996</v>
      </c>
      <c r="J88" s="586">
        <v>-0.859616250405</v>
      </c>
      <c r="K88" s="589">
        <v>0.28379434878999998</v>
      </c>
    </row>
    <row r="89" spans="1:11" ht="14.4" customHeight="1" thickBot="1" x14ac:dyDescent="0.35">
      <c r="A89" s="606" t="s">
        <v>404</v>
      </c>
      <c r="B89" s="590">
        <v>56.007710225220002</v>
      </c>
      <c r="C89" s="590">
        <v>115.90673</v>
      </c>
      <c r="D89" s="591">
        <v>59.899019774780001</v>
      </c>
      <c r="E89" s="597">
        <v>2.0694781046020001</v>
      </c>
      <c r="F89" s="590">
        <v>106.88134014518</v>
      </c>
      <c r="G89" s="591">
        <v>35.627113381725998</v>
      </c>
      <c r="H89" s="593">
        <v>11.329040000000001</v>
      </c>
      <c r="I89" s="590">
        <v>42.92</v>
      </c>
      <c r="J89" s="591">
        <v>7.2928866182730001</v>
      </c>
      <c r="K89" s="598">
        <v>0.40156682112699998</v>
      </c>
    </row>
    <row r="90" spans="1:11" ht="14.4" customHeight="1" thickBot="1" x14ac:dyDescent="0.35">
      <c r="A90" s="607" t="s">
        <v>405</v>
      </c>
      <c r="B90" s="585">
        <v>6.7698301881349998</v>
      </c>
      <c r="C90" s="585">
        <v>6.48</v>
      </c>
      <c r="D90" s="586">
        <v>-0.289830188135</v>
      </c>
      <c r="E90" s="587">
        <v>0.95718796778000004</v>
      </c>
      <c r="F90" s="585">
        <v>6.7120523065229998</v>
      </c>
      <c r="G90" s="586">
        <v>2.2373507688409999</v>
      </c>
      <c r="H90" s="588">
        <v>1.62</v>
      </c>
      <c r="I90" s="585">
        <v>3.24</v>
      </c>
      <c r="J90" s="586">
        <v>1.002649231158</v>
      </c>
      <c r="K90" s="589">
        <v>0.482713759076</v>
      </c>
    </row>
    <row r="91" spans="1:11" ht="14.4" customHeight="1" thickBot="1" x14ac:dyDescent="0.35">
      <c r="A91" s="607" t="s">
        <v>406</v>
      </c>
      <c r="B91" s="585">
        <v>49.237880037083997</v>
      </c>
      <c r="C91" s="585">
        <v>109.42673000000001</v>
      </c>
      <c r="D91" s="586">
        <v>60.188849962915</v>
      </c>
      <c r="E91" s="587">
        <v>2.222409452185</v>
      </c>
      <c r="F91" s="585">
        <v>100.169287838657</v>
      </c>
      <c r="G91" s="586">
        <v>33.389762612885001</v>
      </c>
      <c r="H91" s="588">
        <v>9.7090399999999999</v>
      </c>
      <c r="I91" s="585">
        <v>39.68</v>
      </c>
      <c r="J91" s="586">
        <v>6.2902373871139998</v>
      </c>
      <c r="K91" s="589">
        <v>0.39612940109799999</v>
      </c>
    </row>
    <row r="92" spans="1:11" ht="14.4" customHeight="1" thickBot="1" x14ac:dyDescent="0.35">
      <c r="A92" s="606" t="s">
        <v>407</v>
      </c>
      <c r="B92" s="590">
        <v>548.25889733499696</v>
      </c>
      <c r="C92" s="590">
        <v>680.6182</v>
      </c>
      <c r="D92" s="591">
        <v>132.35930266500301</v>
      </c>
      <c r="E92" s="597">
        <v>1.2414175188180001</v>
      </c>
      <c r="F92" s="590">
        <v>681.34438929851001</v>
      </c>
      <c r="G92" s="591">
        <v>227.11479643283701</v>
      </c>
      <c r="H92" s="593">
        <v>0.50334000000000001</v>
      </c>
      <c r="I92" s="590">
        <v>114.0016</v>
      </c>
      <c r="J92" s="591">
        <v>-113.11319643283601</v>
      </c>
      <c r="K92" s="598">
        <v>0.16731861565200001</v>
      </c>
    </row>
    <row r="93" spans="1:11" ht="14.4" customHeight="1" thickBot="1" x14ac:dyDescent="0.35">
      <c r="A93" s="607" t="s">
        <v>408</v>
      </c>
      <c r="B93" s="585">
        <v>542.00055035752803</v>
      </c>
      <c r="C93" s="585">
        <v>674.19494999999995</v>
      </c>
      <c r="D93" s="586">
        <v>132.19439964247201</v>
      </c>
      <c r="E93" s="587">
        <v>1.2439008586889999</v>
      </c>
      <c r="F93" s="585">
        <v>674.84997911754101</v>
      </c>
      <c r="G93" s="586">
        <v>224.94999303917999</v>
      </c>
      <c r="H93" s="588">
        <v>4.9406564584124654E-324</v>
      </c>
      <c r="I93" s="585">
        <v>111.87811000000001</v>
      </c>
      <c r="J93" s="586">
        <v>-113.07188303917999</v>
      </c>
      <c r="K93" s="589">
        <v>0.165782193764</v>
      </c>
    </row>
    <row r="94" spans="1:11" ht="14.4" customHeight="1" thickBot="1" x14ac:dyDescent="0.35">
      <c r="A94" s="607" t="s">
        <v>409</v>
      </c>
      <c r="B94" s="585">
        <v>6.2583469774690004</v>
      </c>
      <c r="C94" s="585">
        <v>6.4232500000000003</v>
      </c>
      <c r="D94" s="586">
        <v>0.16490302253</v>
      </c>
      <c r="E94" s="587">
        <v>1.0263492936909999</v>
      </c>
      <c r="F94" s="585">
        <v>6.494410180969</v>
      </c>
      <c r="G94" s="586">
        <v>2.1648033936559998</v>
      </c>
      <c r="H94" s="588">
        <v>0.50334000000000001</v>
      </c>
      <c r="I94" s="585">
        <v>2.1234899999999999</v>
      </c>
      <c r="J94" s="586">
        <v>-4.1313393656000001E-2</v>
      </c>
      <c r="K94" s="589">
        <v>0.32697195600899998</v>
      </c>
    </row>
    <row r="95" spans="1:11" ht="14.4" customHeight="1" thickBot="1" x14ac:dyDescent="0.35">
      <c r="A95" s="606" t="s">
        <v>410</v>
      </c>
      <c r="B95" s="590">
        <v>2419.2412359118698</v>
      </c>
      <c r="C95" s="590">
        <v>2478.3132500000002</v>
      </c>
      <c r="D95" s="591">
        <v>59.072014088129002</v>
      </c>
      <c r="E95" s="597">
        <v>1.024417579037</v>
      </c>
      <c r="F95" s="590">
        <v>2507.6826760541499</v>
      </c>
      <c r="G95" s="591">
        <v>835.89422535138499</v>
      </c>
      <c r="H95" s="593">
        <v>104.49646</v>
      </c>
      <c r="I95" s="590">
        <v>280.48996</v>
      </c>
      <c r="J95" s="591">
        <v>-555.40426535138397</v>
      </c>
      <c r="K95" s="598">
        <v>0.111852254146</v>
      </c>
    </row>
    <row r="96" spans="1:11" ht="14.4" customHeight="1" thickBot="1" x14ac:dyDescent="0.35">
      <c r="A96" s="607" t="s">
        <v>411</v>
      </c>
      <c r="B96" s="585">
        <v>6.0078406763640002</v>
      </c>
      <c r="C96" s="585">
        <v>24.102</v>
      </c>
      <c r="D96" s="586">
        <v>18.094159323635001</v>
      </c>
      <c r="E96" s="587">
        <v>4.0117575179409997</v>
      </c>
      <c r="F96" s="585">
        <v>24.736281323360998</v>
      </c>
      <c r="G96" s="586">
        <v>8.2454271077870001</v>
      </c>
      <c r="H96" s="588">
        <v>4.9406564584124654E-324</v>
      </c>
      <c r="I96" s="585">
        <v>1.9762625833649862E-323</v>
      </c>
      <c r="J96" s="586">
        <v>-8.2454271077870001</v>
      </c>
      <c r="K96" s="589">
        <v>0</v>
      </c>
    </row>
    <row r="97" spans="1:11" ht="14.4" customHeight="1" thickBot="1" x14ac:dyDescent="0.35">
      <c r="A97" s="607" t="s">
        <v>412</v>
      </c>
      <c r="B97" s="585">
        <v>1471.73494775365</v>
      </c>
      <c r="C97" s="585">
        <v>1650.74344</v>
      </c>
      <c r="D97" s="586">
        <v>179.00849224635201</v>
      </c>
      <c r="E97" s="587">
        <v>1.121630931248</v>
      </c>
      <c r="F97" s="585">
        <v>1613.00378090872</v>
      </c>
      <c r="G97" s="586">
        <v>537.66792696957498</v>
      </c>
      <c r="H97" s="588">
        <v>37.948320000000002</v>
      </c>
      <c r="I97" s="585">
        <v>77.997739999999993</v>
      </c>
      <c r="J97" s="586">
        <v>-459.67018696957501</v>
      </c>
      <c r="K97" s="589">
        <v>4.8355584111000001E-2</v>
      </c>
    </row>
    <row r="98" spans="1:11" ht="14.4" customHeight="1" thickBot="1" x14ac:dyDescent="0.35">
      <c r="A98" s="607" t="s">
        <v>413</v>
      </c>
      <c r="B98" s="585">
        <v>0</v>
      </c>
      <c r="C98" s="585">
        <v>4.9406564584124654E-324</v>
      </c>
      <c r="D98" s="586">
        <v>4.9406564584124654E-324</v>
      </c>
      <c r="E98" s="595" t="s">
        <v>322</v>
      </c>
      <c r="F98" s="585">
        <v>1.0003644167400001</v>
      </c>
      <c r="G98" s="586">
        <v>0.33345480558000001</v>
      </c>
      <c r="H98" s="588">
        <v>4.9406564584124654E-324</v>
      </c>
      <c r="I98" s="585">
        <v>1.9762625833649862E-323</v>
      </c>
      <c r="J98" s="586">
        <v>-0.33345480558000001</v>
      </c>
      <c r="K98" s="589">
        <v>1.9762625833649862E-323</v>
      </c>
    </row>
    <row r="99" spans="1:11" ht="14.4" customHeight="1" thickBot="1" x14ac:dyDescent="0.35">
      <c r="A99" s="607" t="s">
        <v>414</v>
      </c>
      <c r="B99" s="585">
        <v>4.9406564584124654E-324</v>
      </c>
      <c r="C99" s="585">
        <v>4.8901300000000001</v>
      </c>
      <c r="D99" s="586">
        <v>4.8901300000000001</v>
      </c>
      <c r="E99" s="595" t="s">
        <v>328</v>
      </c>
      <c r="F99" s="585">
        <v>4.6200517014060001</v>
      </c>
      <c r="G99" s="586">
        <v>1.540017233802</v>
      </c>
      <c r="H99" s="588">
        <v>4.9406564584124654E-324</v>
      </c>
      <c r="I99" s="585">
        <v>0.58079999999999998</v>
      </c>
      <c r="J99" s="586">
        <v>-0.95921723380199997</v>
      </c>
      <c r="K99" s="589">
        <v>0.12571287888900001</v>
      </c>
    </row>
    <row r="100" spans="1:11" ht="14.4" customHeight="1" thickBot="1" x14ac:dyDescent="0.35">
      <c r="A100" s="607" t="s">
        <v>415</v>
      </c>
      <c r="B100" s="585">
        <v>941.49844748185797</v>
      </c>
      <c r="C100" s="585">
        <v>798.57768000000101</v>
      </c>
      <c r="D100" s="586">
        <v>-142.92076748185801</v>
      </c>
      <c r="E100" s="587">
        <v>0.84819861587199996</v>
      </c>
      <c r="F100" s="585">
        <v>864.32219770391998</v>
      </c>
      <c r="G100" s="586">
        <v>288.10739923464001</v>
      </c>
      <c r="H100" s="588">
        <v>66.548140000000004</v>
      </c>
      <c r="I100" s="585">
        <v>201.91141999999999</v>
      </c>
      <c r="J100" s="586">
        <v>-86.195979234640006</v>
      </c>
      <c r="K100" s="589">
        <v>0.233606657952</v>
      </c>
    </row>
    <row r="101" spans="1:11" ht="14.4" customHeight="1" thickBot="1" x14ac:dyDescent="0.35">
      <c r="A101" s="606" t="s">
        <v>416</v>
      </c>
      <c r="B101" s="590">
        <v>0</v>
      </c>
      <c r="C101" s="590">
        <v>4.9406564584124654E-324</v>
      </c>
      <c r="D101" s="591">
        <v>4.9406564584124654E-324</v>
      </c>
      <c r="E101" s="592" t="s">
        <v>322</v>
      </c>
      <c r="F101" s="590">
        <v>4.9406564584124654E-324</v>
      </c>
      <c r="G101" s="591">
        <v>0</v>
      </c>
      <c r="H101" s="593">
        <v>4.9406564584124654E-324</v>
      </c>
      <c r="I101" s="590">
        <v>4.1550000000000002</v>
      </c>
      <c r="J101" s="591">
        <v>4.1550000000000002</v>
      </c>
      <c r="K101" s="594" t="s">
        <v>328</v>
      </c>
    </row>
    <row r="102" spans="1:11" ht="14.4" customHeight="1" thickBot="1" x14ac:dyDescent="0.35">
      <c r="A102" s="607" t="s">
        <v>417</v>
      </c>
      <c r="B102" s="585">
        <v>4.9406564584124654E-324</v>
      </c>
      <c r="C102" s="585">
        <v>4.9406564584124654E-324</v>
      </c>
      <c r="D102" s="586">
        <v>0</v>
      </c>
      <c r="E102" s="587">
        <v>1</v>
      </c>
      <c r="F102" s="585">
        <v>4.9406564584124654E-324</v>
      </c>
      <c r="G102" s="586">
        <v>0</v>
      </c>
      <c r="H102" s="588">
        <v>4.9406564584124654E-324</v>
      </c>
      <c r="I102" s="585">
        <v>4.1550000000000002</v>
      </c>
      <c r="J102" s="586">
        <v>4.1550000000000002</v>
      </c>
      <c r="K102" s="596" t="s">
        <v>328</v>
      </c>
    </row>
    <row r="103" spans="1:11" ht="14.4" customHeight="1" thickBot="1" x14ac:dyDescent="0.35">
      <c r="A103" s="604" t="s">
        <v>48</v>
      </c>
      <c r="B103" s="585">
        <v>86190.976747362904</v>
      </c>
      <c r="C103" s="585">
        <v>98370.369920000099</v>
      </c>
      <c r="D103" s="586">
        <v>12179.393172637199</v>
      </c>
      <c r="E103" s="587">
        <v>1.1413070559380001</v>
      </c>
      <c r="F103" s="585">
        <v>96278.473633319198</v>
      </c>
      <c r="G103" s="586">
        <v>32092.8245444397</v>
      </c>
      <c r="H103" s="588">
        <v>8626.2637099999993</v>
      </c>
      <c r="I103" s="585">
        <v>32987.6446</v>
      </c>
      <c r="J103" s="586">
        <v>894.82005556031402</v>
      </c>
      <c r="K103" s="589">
        <v>0.34262741561100002</v>
      </c>
    </row>
    <row r="104" spans="1:11" ht="14.4" customHeight="1" thickBot="1" x14ac:dyDescent="0.35">
      <c r="A104" s="610" t="s">
        <v>418</v>
      </c>
      <c r="B104" s="590">
        <v>63889.9999999965</v>
      </c>
      <c r="C104" s="590">
        <v>73117.311000000002</v>
      </c>
      <c r="D104" s="591">
        <v>9227.3110000035394</v>
      </c>
      <c r="E104" s="597">
        <v>1.144424964783</v>
      </c>
      <c r="F104" s="590">
        <v>71515.999999998705</v>
      </c>
      <c r="G104" s="591">
        <v>23838.666666666199</v>
      </c>
      <c r="H104" s="593">
        <v>6392.7169999999996</v>
      </c>
      <c r="I104" s="590">
        <v>24448.67</v>
      </c>
      <c r="J104" s="591">
        <v>610.00333333378899</v>
      </c>
      <c r="K104" s="598">
        <v>0.34186293976100002</v>
      </c>
    </row>
    <row r="105" spans="1:11" ht="14.4" customHeight="1" thickBot="1" x14ac:dyDescent="0.35">
      <c r="A105" s="606" t="s">
        <v>419</v>
      </c>
      <c r="B105" s="590">
        <v>63714.9999999965</v>
      </c>
      <c r="C105" s="590">
        <v>72691.883000000002</v>
      </c>
      <c r="D105" s="591">
        <v>8976.8830000035505</v>
      </c>
      <c r="E105" s="597">
        <v>1.1408912030130001</v>
      </c>
      <c r="F105" s="590">
        <v>70737.999999998705</v>
      </c>
      <c r="G105" s="591">
        <v>23579.333333332899</v>
      </c>
      <c r="H105" s="593">
        <v>6354.9279999999999</v>
      </c>
      <c r="I105" s="590">
        <v>24271.736000000001</v>
      </c>
      <c r="J105" s="591">
        <v>692.40266666711602</v>
      </c>
      <c r="K105" s="598">
        <v>0.34312160366400002</v>
      </c>
    </row>
    <row r="106" spans="1:11" ht="14.4" customHeight="1" thickBot="1" x14ac:dyDescent="0.35">
      <c r="A106" s="607" t="s">
        <v>420</v>
      </c>
      <c r="B106" s="585">
        <v>63714.9999999965</v>
      </c>
      <c r="C106" s="585">
        <v>72691.883000000002</v>
      </c>
      <c r="D106" s="586">
        <v>8976.8830000035505</v>
      </c>
      <c r="E106" s="587">
        <v>1.1408912030130001</v>
      </c>
      <c r="F106" s="585">
        <v>70737.999999998705</v>
      </c>
      <c r="G106" s="586">
        <v>23579.333333332899</v>
      </c>
      <c r="H106" s="588">
        <v>6354.9279999999999</v>
      </c>
      <c r="I106" s="585">
        <v>24271.736000000001</v>
      </c>
      <c r="J106" s="586">
        <v>692.40266666711602</v>
      </c>
      <c r="K106" s="589">
        <v>0.34312160366400002</v>
      </c>
    </row>
    <row r="107" spans="1:11" ht="14.4" customHeight="1" thickBot="1" x14ac:dyDescent="0.35">
      <c r="A107" s="606" t="s">
        <v>421</v>
      </c>
      <c r="B107" s="590">
        <v>174.99999999999099</v>
      </c>
      <c r="C107" s="590">
        <v>149.6</v>
      </c>
      <c r="D107" s="591">
        <v>-25.399999999990001</v>
      </c>
      <c r="E107" s="597">
        <v>0.85485714285699999</v>
      </c>
      <c r="F107" s="590">
        <v>540.99999999999</v>
      </c>
      <c r="G107" s="591">
        <v>180.33333333332999</v>
      </c>
      <c r="H107" s="593">
        <v>27.1</v>
      </c>
      <c r="I107" s="590">
        <v>127.6</v>
      </c>
      <c r="J107" s="591">
        <v>-52.733333333329</v>
      </c>
      <c r="K107" s="598">
        <v>0.23585951940800001</v>
      </c>
    </row>
    <row r="108" spans="1:11" ht="14.4" customHeight="1" thickBot="1" x14ac:dyDescent="0.35">
      <c r="A108" s="607" t="s">
        <v>422</v>
      </c>
      <c r="B108" s="585">
        <v>174.99999999999099</v>
      </c>
      <c r="C108" s="585">
        <v>149.6</v>
      </c>
      <c r="D108" s="586">
        <v>-25.399999999990001</v>
      </c>
      <c r="E108" s="587">
        <v>0.85485714285699999</v>
      </c>
      <c r="F108" s="585">
        <v>540.99999999999</v>
      </c>
      <c r="G108" s="586">
        <v>180.33333333332999</v>
      </c>
      <c r="H108" s="588">
        <v>27.1</v>
      </c>
      <c r="I108" s="585">
        <v>127.6</v>
      </c>
      <c r="J108" s="586">
        <v>-52.733333333329</v>
      </c>
      <c r="K108" s="589">
        <v>0.23585951940800001</v>
      </c>
    </row>
    <row r="109" spans="1:11" ht="14.4" customHeight="1" thickBot="1" x14ac:dyDescent="0.35">
      <c r="A109" s="606" t="s">
        <v>423</v>
      </c>
      <c r="B109" s="590">
        <v>0</v>
      </c>
      <c r="C109" s="590">
        <v>275.82799999999997</v>
      </c>
      <c r="D109" s="591">
        <v>275.82799999999997</v>
      </c>
      <c r="E109" s="592" t="s">
        <v>322</v>
      </c>
      <c r="F109" s="590">
        <v>236.99999999999599</v>
      </c>
      <c r="G109" s="591">
        <v>78.999999999997996</v>
      </c>
      <c r="H109" s="593">
        <v>10.689</v>
      </c>
      <c r="I109" s="590">
        <v>49.334000000000003</v>
      </c>
      <c r="J109" s="591">
        <v>-29.665999999998</v>
      </c>
      <c r="K109" s="598">
        <v>0.208160337552</v>
      </c>
    </row>
    <row r="110" spans="1:11" ht="14.4" customHeight="1" thickBot="1" x14ac:dyDescent="0.35">
      <c r="A110" s="607" t="s">
        <v>424</v>
      </c>
      <c r="B110" s="585">
        <v>0</v>
      </c>
      <c r="C110" s="585">
        <v>275.82799999999997</v>
      </c>
      <c r="D110" s="586">
        <v>275.82799999999997</v>
      </c>
      <c r="E110" s="595" t="s">
        <v>322</v>
      </c>
      <c r="F110" s="585">
        <v>236.99999999999599</v>
      </c>
      <c r="G110" s="586">
        <v>78.999999999997996</v>
      </c>
      <c r="H110" s="588">
        <v>10.689</v>
      </c>
      <c r="I110" s="585">
        <v>49.334000000000003</v>
      </c>
      <c r="J110" s="586">
        <v>-29.665999999998</v>
      </c>
      <c r="K110" s="589">
        <v>0.208160337552</v>
      </c>
    </row>
    <row r="111" spans="1:11" ht="14.4" customHeight="1" thickBot="1" x14ac:dyDescent="0.35">
      <c r="A111" s="605" t="s">
        <v>425</v>
      </c>
      <c r="B111" s="585">
        <v>21663.9767473664</v>
      </c>
      <c r="C111" s="585">
        <v>24523.378700000001</v>
      </c>
      <c r="D111" s="586">
        <v>2859.4019526335701</v>
      </c>
      <c r="E111" s="587">
        <v>1.131988784237</v>
      </c>
      <c r="F111" s="585">
        <v>24053.4736333205</v>
      </c>
      <c r="G111" s="586">
        <v>8017.82454444016</v>
      </c>
      <c r="H111" s="588">
        <v>2169.8905199999999</v>
      </c>
      <c r="I111" s="585">
        <v>8295.7637100000102</v>
      </c>
      <c r="J111" s="586">
        <v>277.93916555984902</v>
      </c>
      <c r="K111" s="589">
        <v>0.34488838645300002</v>
      </c>
    </row>
    <row r="112" spans="1:11" ht="14.4" customHeight="1" thickBot="1" x14ac:dyDescent="0.35">
      <c r="A112" s="606" t="s">
        <v>426</v>
      </c>
      <c r="B112" s="590">
        <v>5733.9999558658801</v>
      </c>
      <c r="C112" s="590">
        <v>6555.4563500000004</v>
      </c>
      <c r="D112" s="591">
        <v>821.45639413412096</v>
      </c>
      <c r="E112" s="597">
        <v>1.143260620937</v>
      </c>
      <c r="F112" s="590">
        <v>6368.4736333208402</v>
      </c>
      <c r="G112" s="591">
        <v>2122.8245444402801</v>
      </c>
      <c r="H112" s="593">
        <v>574.38351999999998</v>
      </c>
      <c r="I112" s="590">
        <v>2195.9297200000001</v>
      </c>
      <c r="J112" s="591">
        <v>73.105175559722994</v>
      </c>
      <c r="K112" s="598">
        <v>0.344812563643</v>
      </c>
    </row>
    <row r="113" spans="1:11" ht="14.4" customHeight="1" thickBot="1" x14ac:dyDescent="0.35">
      <c r="A113" s="607" t="s">
        <v>427</v>
      </c>
      <c r="B113" s="585">
        <v>5733.9999558658801</v>
      </c>
      <c r="C113" s="585">
        <v>6555.4563500000004</v>
      </c>
      <c r="D113" s="586">
        <v>821.45639413412096</v>
      </c>
      <c r="E113" s="587">
        <v>1.143260620937</v>
      </c>
      <c r="F113" s="585">
        <v>6368.4736333208402</v>
      </c>
      <c r="G113" s="586">
        <v>2122.8245444402801</v>
      </c>
      <c r="H113" s="588">
        <v>574.38351999999998</v>
      </c>
      <c r="I113" s="585">
        <v>2195.9297200000001</v>
      </c>
      <c r="J113" s="586">
        <v>73.105175559722994</v>
      </c>
      <c r="K113" s="589">
        <v>0.344812563643</v>
      </c>
    </row>
    <row r="114" spans="1:11" ht="14.4" customHeight="1" thickBot="1" x14ac:dyDescent="0.35">
      <c r="A114" s="606" t="s">
        <v>428</v>
      </c>
      <c r="B114" s="590">
        <v>15929.9767915006</v>
      </c>
      <c r="C114" s="590">
        <v>17967.922350000001</v>
      </c>
      <c r="D114" s="591">
        <v>2037.94555849945</v>
      </c>
      <c r="E114" s="597">
        <v>1.1279314832130001</v>
      </c>
      <c r="F114" s="590">
        <v>17684.9999999996</v>
      </c>
      <c r="G114" s="591">
        <v>5894.9999999998799</v>
      </c>
      <c r="H114" s="593">
        <v>1595.5070000000001</v>
      </c>
      <c r="I114" s="590">
        <v>6099.8339900000101</v>
      </c>
      <c r="J114" s="591">
        <v>204.83399000012699</v>
      </c>
      <c r="K114" s="598">
        <v>0.34491569069799999</v>
      </c>
    </row>
    <row r="115" spans="1:11" ht="14.4" customHeight="1" thickBot="1" x14ac:dyDescent="0.35">
      <c r="A115" s="607" t="s">
        <v>429</v>
      </c>
      <c r="B115" s="585">
        <v>15929.9767915006</v>
      </c>
      <c r="C115" s="585">
        <v>17967.922350000001</v>
      </c>
      <c r="D115" s="586">
        <v>2037.94555849945</v>
      </c>
      <c r="E115" s="587">
        <v>1.1279314832130001</v>
      </c>
      <c r="F115" s="585">
        <v>17684.9999999996</v>
      </c>
      <c r="G115" s="586">
        <v>5894.9999999998799</v>
      </c>
      <c r="H115" s="588">
        <v>1595.5070000000001</v>
      </c>
      <c r="I115" s="585">
        <v>6099.8339900000101</v>
      </c>
      <c r="J115" s="586">
        <v>204.83399000012699</v>
      </c>
      <c r="K115" s="589">
        <v>0.34491569069799999</v>
      </c>
    </row>
    <row r="116" spans="1:11" ht="14.4" customHeight="1" thickBot="1" x14ac:dyDescent="0.35">
      <c r="A116" s="605" t="s">
        <v>430</v>
      </c>
      <c r="B116" s="585">
        <v>636.99999999996498</v>
      </c>
      <c r="C116" s="585">
        <v>729.68021999999996</v>
      </c>
      <c r="D116" s="586">
        <v>92.680220000035007</v>
      </c>
      <c r="E116" s="587">
        <v>1.1454948508630001</v>
      </c>
      <c r="F116" s="585">
        <v>708.99999999998602</v>
      </c>
      <c r="G116" s="586">
        <v>236.33333333332899</v>
      </c>
      <c r="H116" s="588">
        <v>63.656190000000002</v>
      </c>
      <c r="I116" s="585">
        <v>243.21089000000001</v>
      </c>
      <c r="J116" s="586">
        <v>6.8775566666710004</v>
      </c>
      <c r="K116" s="589">
        <v>0.343033695345</v>
      </c>
    </row>
    <row r="117" spans="1:11" ht="14.4" customHeight="1" thickBot="1" x14ac:dyDescent="0.35">
      <c r="A117" s="606" t="s">
        <v>431</v>
      </c>
      <c r="B117" s="590">
        <v>636.99999999996498</v>
      </c>
      <c r="C117" s="590">
        <v>729.68021999999996</v>
      </c>
      <c r="D117" s="591">
        <v>92.680220000035007</v>
      </c>
      <c r="E117" s="597">
        <v>1.1454948508630001</v>
      </c>
      <c r="F117" s="590">
        <v>708.99999999998602</v>
      </c>
      <c r="G117" s="591">
        <v>236.33333333332899</v>
      </c>
      <c r="H117" s="593">
        <v>63.656190000000002</v>
      </c>
      <c r="I117" s="590">
        <v>243.21089000000001</v>
      </c>
      <c r="J117" s="591">
        <v>6.8775566666710004</v>
      </c>
      <c r="K117" s="598">
        <v>0.343033695345</v>
      </c>
    </row>
    <row r="118" spans="1:11" ht="14.4" customHeight="1" thickBot="1" x14ac:dyDescent="0.35">
      <c r="A118" s="607" t="s">
        <v>432</v>
      </c>
      <c r="B118" s="585">
        <v>636.99999999996498</v>
      </c>
      <c r="C118" s="585">
        <v>729.68021999999996</v>
      </c>
      <c r="D118" s="586">
        <v>92.680220000035007</v>
      </c>
      <c r="E118" s="587">
        <v>1.1454948508630001</v>
      </c>
      <c r="F118" s="585">
        <v>708.99999999998602</v>
      </c>
      <c r="G118" s="586">
        <v>236.33333333332899</v>
      </c>
      <c r="H118" s="588">
        <v>63.656190000000002</v>
      </c>
      <c r="I118" s="585">
        <v>243.21089000000001</v>
      </c>
      <c r="J118" s="586">
        <v>6.8775566666710004</v>
      </c>
      <c r="K118" s="589">
        <v>0.343033695345</v>
      </c>
    </row>
    <row r="119" spans="1:11" ht="14.4" customHeight="1" thickBot="1" x14ac:dyDescent="0.35">
      <c r="A119" s="604" t="s">
        <v>433</v>
      </c>
      <c r="B119" s="585">
        <v>0</v>
      </c>
      <c r="C119" s="585">
        <v>441.79250999999999</v>
      </c>
      <c r="D119" s="586">
        <v>441.79250999999999</v>
      </c>
      <c r="E119" s="595" t="s">
        <v>322</v>
      </c>
      <c r="F119" s="585">
        <v>0</v>
      </c>
      <c r="G119" s="586">
        <v>0</v>
      </c>
      <c r="H119" s="588">
        <v>13.651249999999999</v>
      </c>
      <c r="I119" s="585">
        <v>48.284750000000003</v>
      </c>
      <c r="J119" s="586">
        <v>48.284750000000003</v>
      </c>
      <c r="K119" s="596" t="s">
        <v>322</v>
      </c>
    </row>
    <row r="120" spans="1:11" ht="14.4" customHeight="1" thickBot="1" x14ac:dyDescent="0.35">
      <c r="A120" s="605" t="s">
        <v>434</v>
      </c>
      <c r="B120" s="585">
        <v>0</v>
      </c>
      <c r="C120" s="585">
        <v>304.90600000000001</v>
      </c>
      <c r="D120" s="586">
        <v>304.90600000000001</v>
      </c>
      <c r="E120" s="595" t="s">
        <v>322</v>
      </c>
      <c r="F120" s="585">
        <v>0</v>
      </c>
      <c r="G120" s="586">
        <v>0</v>
      </c>
      <c r="H120" s="588">
        <v>4.9406564584124654E-324</v>
      </c>
      <c r="I120" s="585">
        <v>1.9762625833649862E-323</v>
      </c>
      <c r="J120" s="586">
        <v>1.9762625833649862E-323</v>
      </c>
      <c r="K120" s="596" t="s">
        <v>322</v>
      </c>
    </row>
    <row r="121" spans="1:11" ht="14.4" customHeight="1" thickBot="1" x14ac:dyDescent="0.35">
      <c r="A121" s="606" t="s">
        <v>435</v>
      </c>
      <c r="B121" s="590">
        <v>0</v>
      </c>
      <c r="C121" s="590">
        <v>304.90600000000001</v>
      </c>
      <c r="D121" s="591">
        <v>304.90600000000001</v>
      </c>
      <c r="E121" s="592" t="s">
        <v>322</v>
      </c>
      <c r="F121" s="590">
        <v>0</v>
      </c>
      <c r="G121" s="591">
        <v>0</v>
      </c>
      <c r="H121" s="593">
        <v>4.9406564584124654E-324</v>
      </c>
      <c r="I121" s="590">
        <v>1.9762625833649862E-323</v>
      </c>
      <c r="J121" s="591">
        <v>1.9762625833649862E-323</v>
      </c>
      <c r="K121" s="594" t="s">
        <v>322</v>
      </c>
    </row>
    <row r="122" spans="1:11" ht="14.4" customHeight="1" thickBot="1" x14ac:dyDescent="0.35">
      <c r="A122" s="607" t="s">
        <v>436</v>
      </c>
      <c r="B122" s="585">
        <v>0</v>
      </c>
      <c r="C122" s="585">
        <v>304.90600000000001</v>
      </c>
      <c r="D122" s="586">
        <v>304.90600000000001</v>
      </c>
      <c r="E122" s="595" t="s">
        <v>322</v>
      </c>
      <c r="F122" s="585">
        <v>0</v>
      </c>
      <c r="G122" s="586">
        <v>0</v>
      </c>
      <c r="H122" s="588">
        <v>4.9406564584124654E-324</v>
      </c>
      <c r="I122" s="585">
        <v>1.9762625833649862E-323</v>
      </c>
      <c r="J122" s="586">
        <v>1.9762625833649862E-323</v>
      </c>
      <c r="K122" s="596" t="s">
        <v>322</v>
      </c>
    </row>
    <row r="123" spans="1:11" ht="14.4" customHeight="1" thickBot="1" x14ac:dyDescent="0.35">
      <c r="A123" s="605" t="s">
        <v>437</v>
      </c>
      <c r="B123" s="585">
        <v>0</v>
      </c>
      <c r="C123" s="585">
        <v>136.88650999999999</v>
      </c>
      <c r="D123" s="586">
        <v>136.88650999999999</v>
      </c>
      <c r="E123" s="595" t="s">
        <v>322</v>
      </c>
      <c r="F123" s="585">
        <v>0</v>
      </c>
      <c r="G123" s="586">
        <v>0</v>
      </c>
      <c r="H123" s="588">
        <v>13.651249999999999</v>
      </c>
      <c r="I123" s="585">
        <v>48.284750000000003</v>
      </c>
      <c r="J123" s="586">
        <v>48.284750000000003</v>
      </c>
      <c r="K123" s="596" t="s">
        <v>322</v>
      </c>
    </row>
    <row r="124" spans="1:11" ht="14.4" customHeight="1" thickBot="1" x14ac:dyDescent="0.35">
      <c r="A124" s="606" t="s">
        <v>438</v>
      </c>
      <c r="B124" s="590">
        <v>0</v>
      </c>
      <c r="C124" s="590">
        <v>77.328509999999994</v>
      </c>
      <c r="D124" s="591">
        <v>77.328509999999994</v>
      </c>
      <c r="E124" s="592" t="s">
        <v>322</v>
      </c>
      <c r="F124" s="590">
        <v>0</v>
      </c>
      <c r="G124" s="591">
        <v>0</v>
      </c>
      <c r="H124" s="593">
        <v>1.75125</v>
      </c>
      <c r="I124" s="590">
        <v>18.85275</v>
      </c>
      <c r="J124" s="591">
        <v>18.85275</v>
      </c>
      <c r="K124" s="594" t="s">
        <v>322</v>
      </c>
    </row>
    <row r="125" spans="1:11" ht="14.4" customHeight="1" thickBot="1" x14ac:dyDescent="0.35">
      <c r="A125" s="607" t="s">
        <v>439</v>
      </c>
      <c r="B125" s="585">
        <v>0</v>
      </c>
      <c r="C125" s="585">
        <v>15.293509999999999</v>
      </c>
      <c r="D125" s="586">
        <v>15.293509999999999</v>
      </c>
      <c r="E125" s="595" t="s">
        <v>322</v>
      </c>
      <c r="F125" s="585">
        <v>0</v>
      </c>
      <c r="G125" s="586">
        <v>0</v>
      </c>
      <c r="H125" s="588">
        <v>0.44624999999999998</v>
      </c>
      <c r="I125" s="585">
        <v>0.86975000000000002</v>
      </c>
      <c r="J125" s="586">
        <v>0.86975000000000002</v>
      </c>
      <c r="K125" s="596" t="s">
        <v>322</v>
      </c>
    </row>
    <row r="126" spans="1:11" ht="14.4" customHeight="1" thickBot="1" x14ac:dyDescent="0.35">
      <c r="A126" s="607" t="s">
        <v>440</v>
      </c>
      <c r="B126" s="585">
        <v>4.9406564584124654E-324</v>
      </c>
      <c r="C126" s="585">
        <v>4.9406564584124654E-324</v>
      </c>
      <c r="D126" s="586">
        <v>0</v>
      </c>
      <c r="E126" s="587">
        <v>1</v>
      </c>
      <c r="F126" s="585">
        <v>4.9406564584124654E-324</v>
      </c>
      <c r="G126" s="586">
        <v>0</v>
      </c>
      <c r="H126" s="588">
        <v>4.9406564584124654E-324</v>
      </c>
      <c r="I126" s="585">
        <v>-4.1550000000000002</v>
      </c>
      <c r="J126" s="586">
        <v>-4.1550000000000002</v>
      </c>
      <c r="K126" s="596" t="s">
        <v>328</v>
      </c>
    </row>
    <row r="127" spans="1:11" ht="14.4" customHeight="1" thickBot="1" x14ac:dyDescent="0.35">
      <c r="A127" s="607" t="s">
        <v>441</v>
      </c>
      <c r="B127" s="585">
        <v>0</v>
      </c>
      <c r="C127" s="585">
        <v>61.534999999999997</v>
      </c>
      <c r="D127" s="586">
        <v>61.534999999999997</v>
      </c>
      <c r="E127" s="595" t="s">
        <v>322</v>
      </c>
      <c r="F127" s="585">
        <v>0</v>
      </c>
      <c r="G127" s="586">
        <v>0</v>
      </c>
      <c r="H127" s="588">
        <v>1.3049999999999999</v>
      </c>
      <c r="I127" s="585">
        <v>22.038</v>
      </c>
      <c r="J127" s="586">
        <v>22.038</v>
      </c>
      <c r="K127" s="596" t="s">
        <v>322</v>
      </c>
    </row>
    <row r="128" spans="1:11" ht="14.4" customHeight="1" thickBot="1" x14ac:dyDescent="0.35">
      <c r="A128" s="607" t="s">
        <v>442</v>
      </c>
      <c r="B128" s="585">
        <v>4.9406564584124654E-324</v>
      </c>
      <c r="C128" s="585">
        <v>0.49999999999900002</v>
      </c>
      <c r="D128" s="586">
        <v>0.49999999999900002</v>
      </c>
      <c r="E128" s="595" t="s">
        <v>328</v>
      </c>
      <c r="F128" s="585">
        <v>0</v>
      </c>
      <c r="G128" s="586">
        <v>0</v>
      </c>
      <c r="H128" s="588">
        <v>4.9406564584124654E-324</v>
      </c>
      <c r="I128" s="585">
        <v>0.1</v>
      </c>
      <c r="J128" s="586">
        <v>0.1</v>
      </c>
      <c r="K128" s="596" t="s">
        <v>322</v>
      </c>
    </row>
    <row r="129" spans="1:11" ht="14.4" customHeight="1" thickBot="1" x14ac:dyDescent="0.35">
      <c r="A129" s="606" t="s">
        <v>443</v>
      </c>
      <c r="B129" s="590">
        <v>0</v>
      </c>
      <c r="C129" s="590">
        <v>1.5740000000000001</v>
      </c>
      <c r="D129" s="591">
        <v>1.5740000000000001</v>
      </c>
      <c r="E129" s="592" t="s">
        <v>322</v>
      </c>
      <c r="F129" s="590">
        <v>0</v>
      </c>
      <c r="G129" s="591">
        <v>0</v>
      </c>
      <c r="H129" s="593">
        <v>4.9406564584124654E-324</v>
      </c>
      <c r="I129" s="590">
        <v>1.9762625833649862E-323</v>
      </c>
      <c r="J129" s="591">
        <v>1.9762625833649862E-323</v>
      </c>
      <c r="K129" s="594" t="s">
        <v>322</v>
      </c>
    </row>
    <row r="130" spans="1:11" ht="14.4" customHeight="1" thickBot="1" x14ac:dyDescent="0.35">
      <c r="A130" s="607" t="s">
        <v>444</v>
      </c>
      <c r="B130" s="585">
        <v>0</v>
      </c>
      <c r="C130" s="585">
        <v>1.5740000000000001</v>
      </c>
      <c r="D130" s="586">
        <v>1.5740000000000001</v>
      </c>
      <c r="E130" s="595" t="s">
        <v>322</v>
      </c>
      <c r="F130" s="585">
        <v>0</v>
      </c>
      <c r="G130" s="586">
        <v>0</v>
      </c>
      <c r="H130" s="588">
        <v>4.9406564584124654E-324</v>
      </c>
      <c r="I130" s="585">
        <v>1.9762625833649862E-323</v>
      </c>
      <c r="J130" s="586">
        <v>1.9762625833649862E-323</v>
      </c>
      <c r="K130" s="596" t="s">
        <v>322</v>
      </c>
    </row>
    <row r="131" spans="1:11" ht="14.4" customHeight="1" thickBot="1" x14ac:dyDescent="0.35">
      <c r="A131" s="609" t="s">
        <v>445</v>
      </c>
      <c r="B131" s="585">
        <v>0</v>
      </c>
      <c r="C131" s="585">
        <v>28.663</v>
      </c>
      <c r="D131" s="586">
        <v>28.663</v>
      </c>
      <c r="E131" s="595" t="s">
        <v>322</v>
      </c>
      <c r="F131" s="585">
        <v>0</v>
      </c>
      <c r="G131" s="586">
        <v>0</v>
      </c>
      <c r="H131" s="588">
        <v>4.9406564584124654E-324</v>
      </c>
      <c r="I131" s="585">
        <v>8.4320000000000004</v>
      </c>
      <c r="J131" s="586">
        <v>8.4320000000000004</v>
      </c>
      <c r="K131" s="596" t="s">
        <v>322</v>
      </c>
    </row>
    <row r="132" spans="1:11" ht="14.4" customHeight="1" thickBot="1" x14ac:dyDescent="0.35">
      <c r="A132" s="607" t="s">
        <v>446</v>
      </c>
      <c r="B132" s="585">
        <v>0</v>
      </c>
      <c r="C132" s="585">
        <v>28.663</v>
      </c>
      <c r="D132" s="586">
        <v>28.663</v>
      </c>
      <c r="E132" s="595" t="s">
        <v>322</v>
      </c>
      <c r="F132" s="585">
        <v>0</v>
      </c>
      <c r="G132" s="586">
        <v>0</v>
      </c>
      <c r="H132" s="588">
        <v>4.9406564584124654E-324</v>
      </c>
      <c r="I132" s="585">
        <v>8.4320000000000004</v>
      </c>
      <c r="J132" s="586">
        <v>8.4320000000000004</v>
      </c>
      <c r="K132" s="596" t="s">
        <v>322</v>
      </c>
    </row>
    <row r="133" spans="1:11" ht="14.4" customHeight="1" thickBot="1" x14ac:dyDescent="0.35">
      <c r="A133" s="609" t="s">
        <v>447</v>
      </c>
      <c r="B133" s="585">
        <v>0</v>
      </c>
      <c r="C133" s="585">
        <v>28.321000000000002</v>
      </c>
      <c r="D133" s="586">
        <v>28.321000000000002</v>
      </c>
      <c r="E133" s="595" t="s">
        <v>322</v>
      </c>
      <c r="F133" s="585">
        <v>0</v>
      </c>
      <c r="G133" s="586">
        <v>0</v>
      </c>
      <c r="H133" s="588">
        <v>11.9</v>
      </c>
      <c r="I133" s="585">
        <v>21</v>
      </c>
      <c r="J133" s="586">
        <v>21</v>
      </c>
      <c r="K133" s="596" t="s">
        <v>322</v>
      </c>
    </row>
    <row r="134" spans="1:11" ht="14.4" customHeight="1" thickBot="1" x14ac:dyDescent="0.35">
      <c r="A134" s="607" t="s">
        <v>448</v>
      </c>
      <c r="B134" s="585">
        <v>0</v>
      </c>
      <c r="C134" s="585">
        <v>28.321000000000002</v>
      </c>
      <c r="D134" s="586">
        <v>28.321000000000002</v>
      </c>
      <c r="E134" s="595" t="s">
        <v>322</v>
      </c>
      <c r="F134" s="585">
        <v>0</v>
      </c>
      <c r="G134" s="586">
        <v>0</v>
      </c>
      <c r="H134" s="588">
        <v>11.9</v>
      </c>
      <c r="I134" s="585">
        <v>21</v>
      </c>
      <c r="J134" s="586">
        <v>21</v>
      </c>
      <c r="K134" s="596" t="s">
        <v>322</v>
      </c>
    </row>
    <row r="135" spans="1:11" ht="14.4" customHeight="1" thickBot="1" x14ac:dyDescent="0.35">
      <c r="A135" s="609" t="s">
        <v>449</v>
      </c>
      <c r="B135" s="585">
        <v>4.9406564584124654E-324</v>
      </c>
      <c r="C135" s="585">
        <v>1</v>
      </c>
      <c r="D135" s="586">
        <v>1</v>
      </c>
      <c r="E135" s="595" t="s">
        <v>328</v>
      </c>
      <c r="F135" s="585">
        <v>0</v>
      </c>
      <c r="G135" s="586">
        <v>0</v>
      </c>
      <c r="H135" s="588">
        <v>4.9406564584124654E-324</v>
      </c>
      <c r="I135" s="585">
        <v>1.9762625833649862E-323</v>
      </c>
      <c r="J135" s="586">
        <v>1.9762625833649862E-323</v>
      </c>
      <c r="K135" s="596" t="s">
        <v>322</v>
      </c>
    </row>
    <row r="136" spans="1:11" ht="14.4" customHeight="1" thickBot="1" x14ac:dyDescent="0.35">
      <c r="A136" s="607" t="s">
        <v>450</v>
      </c>
      <c r="B136" s="585">
        <v>4.9406564584124654E-324</v>
      </c>
      <c r="C136" s="585">
        <v>1</v>
      </c>
      <c r="D136" s="586">
        <v>1</v>
      </c>
      <c r="E136" s="595" t="s">
        <v>328</v>
      </c>
      <c r="F136" s="585">
        <v>0</v>
      </c>
      <c r="G136" s="586">
        <v>0</v>
      </c>
      <c r="H136" s="588">
        <v>4.9406564584124654E-324</v>
      </c>
      <c r="I136" s="585">
        <v>1.9762625833649862E-323</v>
      </c>
      <c r="J136" s="586">
        <v>1.9762625833649862E-323</v>
      </c>
      <c r="K136" s="596" t="s">
        <v>322</v>
      </c>
    </row>
    <row r="137" spans="1:11" ht="14.4" customHeight="1" thickBot="1" x14ac:dyDescent="0.35">
      <c r="A137" s="604" t="s">
        <v>451</v>
      </c>
      <c r="B137" s="585">
        <v>9226.9999999994998</v>
      </c>
      <c r="C137" s="585">
        <v>9072.0079800000003</v>
      </c>
      <c r="D137" s="586">
        <v>-154.992019999494</v>
      </c>
      <c r="E137" s="587">
        <v>0.98320233878800001</v>
      </c>
      <c r="F137" s="585">
        <v>7680.9827214534698</v>
      </c>
      <c r="G137" s="586">
        <v>2560.3275738178199</v>
      </c>
      <c r="H137" s="588">
        <v>665.69084999999995</v>
      </c>
      <c r="I137" s="585">
        <v>2829.30485</v>
      </c>
      <c r="J137" s="586">
        <v>268.97727618217903</v>
      </c>
      <c r="K137" s="589">
        <v>0.36835193523999998</v>
      </c>
    </row>
    <row r="138" spans="1:11" ht="14.4" customHeight="1" thickBot="1" x14ac:dyDescent="0.35">
      <c r="A138" s="605" t="s">
        <v>452</v>
      </c>
      <c r="B138" s="585">
        <v>9226.9999999994998</v>
      </c>
      <c r="C138" s="585">
        <v>8997.2099999999991</v>
      </c>
      <c r="D138" s="586">
        <v>-229.78999999949301</v>
      </c>
      <c r="E138" s="587">
        <v>0.97509591416499997</v>
      </c>
      <c r="F138" s="585">
        <v>7680.9827214534698</v>
      </c>
      <c r="G138" s="586">
        <v>2560.3275738178199</v>
      </c>
      <c r="H138" s="588">
        <v>653.60900000000004</v>
      </c>
      <c r="I138" s="585">
        <v>2813.4720000000002</v>
      </c>
      <c r="J138" s="586">
        <v>253.14442618217899</v>
      </c>
      <c r="K138" s="589">
        <v>0.36629062999200002</v>
      </c>
    </row>
    <row r="139" spans="1:11" ht="14.4" customHeight="1" thickBot="1" x14ac:dyDescent="0.35">
      <c r="A139" s="606" t="s">
        <v>453</v>
      </c>
      <c r="B139" s="590">
        <v>9226.9999999994998</v>
      </c>
      <c r="C139" s="590">
        <v>8989.8680000000004</v>
      </c>
      <c r="D139" s="591">
        <v>-237.13199999949401</v>
      </c>
      <c r="E139" s="597">
        <v>0.97430020591699995</v>
      </c>
      <c r="F139" s="590">
        <v>7680.9827214534698</v>
      </c>
      <c r="G139" s="591">
        <v>2560.3275738178199</v>
      </c>
      <c r="H139" s="593">
        <v>653.60900000000004</v>
      </c>
      <c r="I139" s="590">
        <v>2789.2759999999998</v>
      </c>
      <c r="J139" s="591">
        <v>228.94842618217899</v>
      </c>
      <c r="K139" s="598">
        <v>0.36314051224299998</v>
      </c>
    </row>
    <row r="140" spans="1:11" ht="14.4" customHeight="1" thickBot="1" x14ac:dyDescent="0.35">
      <c r="A140" s="607" t="s">
        <v>454</v>
      </c>
      <c r="B140" s="585">
        <v>210.99999999998801</v>
      </c>
      <c r="C140" s="585">
        <v>198.108</v>
      </c>
      <c r="D140" s="586">
        <v>-12.891999999988</v>
      </c>
      <c r="E140" s="587">
        <v>0.93890047393300002</v>
      </c>
      <c r="F140" s="585">
        <v>193.992292422985</v>
      </c>
      <c r="G140" s="586">
        <v>64.664097474328003</v>
      </c>
      <c r="H140" s="588">
        <v>16.105</v>
      </c>
      <c r="I140" s="585">
        <v>64.42</v>
      </c>
      <c r="J140" s="586">
        <v>-0.244097474328</v>
      </c>
      <c r="K140" s="589">
        <v>0.33207504893799999</v>
      </c>
    </row>
    <row r="141" spans="1:11" ht="14.4" customHeight="1" thickBot="1" x14ac:dyDescent="0.35">
      <c r="A141" s="607" t="s">
        <v>455</v>
      </c>
      <c r="B141" s="585">
        <v>1387.99999999992</v>
      </c>
      <c r="C141" s="585">
        <v>1300.3399999999999</v>
      </c>
      <c r="D141" s="586">
        <v>-87.659999999923002</v>
      </c>
      <c r="E141" s="587">
        <v>0.936844380403</v>
      </c>
      <c r="F141" s="585">
        <v>1362.99999999998</v>
      </c>
      <c r="G141" s="586">
        <v>454.33333333332502</v>
      </c>
      <c r="H141" s="588">
        <v>113.705</v>
      </c>
      <c r="I141" s="585">
        <v>453.645000000001</v>
      </c>
      <c r="J141" s="586">
        <v>-0.68833333332400004</v>
      </c>
      <c r="K141" s="589">
        <v>0.33282831988200001</v>
      </c>
    </row>
    <row r="142" spans="1:11" ht="14.4" customHeight="1" thickBot="1" x14ac:dyDescent="0.35">
      <c r="A142" s="607" t="s">
        <v>456</v>
      </c>
      <c r="B142" s="585">
        <v>937.99999999994895</v>
      </c>
      <c r="C142" s="585">
        <v>819.53700000000003</v>
      </c>
      <c r="D142" s="586">
        <v>-118.462999999948</v>
      </c>
      <c r="E142" s="587">
        <v>0.87370682302699998</v>
      </c>
      <c r="F142" s="585">
        <v>776.99042903061195</v>
      </c>
      <c r="G142" s="586">
        <v>258.99680967687101</v>
      </c>
      <c r="H142" s="588">
        <v>64.709000000000003</v>
      </c>
      <c r="I142" s="585">
        <v>258.83600000000001</v>
      </c>
      <c r="J142" s="586">
        <v>-0.16080967687</v>
      </c>
      <c r="K142" s="589">
        <v>0.333126368522</v>
      </c>
    </row>
    <row r="143" spans="1:11" ht="14.4" customHeight="1" thickBot="1" x14ac:dyDescent="0.35">
      <c r="A143" s="607" t="s">
        <v>457</v>
      </c>
      <c r="B143" s="585">
        <v>6610.9999999996398</v>
      </c>
      <c r="C143" s="585">
        <v>6592.2870000000003</v>
      </c>
      <c r="D143" s="586">
        <v>-18.712999999636001</v>
      </c>
      <c r="E143" s="587">
        <v>0.99716941461200004</v>
      </c>
      <c r="F143" s="585">
        <v>5269.99999999991</v>
      </c>
      <c r="G143" s="586">
        <v>1756.6666666666399</v>
      </c>
      <c r="H143" s="588">
        <v>452.459</v>
      </c>
      <c r="I143" s="585">
        <v>1985.8510000000001</v>
      </c>
      <c r="J143" s="586">
        <v>229.18433333336799</v>
      </c>
      <c r="K143" s="589">
        <v>0.37682182163099998</v>
      </c>
    </row>
    <row r="144" spans="1:11" ht="14.4" customHeight="1" thickBot="1" x14ac:dyDescent="0.35">
      <c r="A144" s="607" t="s">
        <v>458</v>
      </c>
      <c r="B144" s="585">
        <v>78.999999999994998</v>
      </c>
      <c r="C144" s="585">
        <v>79.596000000000004</v>
      </c>
      <c r="D144" s="586">
        <v>0.596000000004</v>
      </c>
      <c r="E144" s="587">
        <v>1.007544303797</v>
      </c>
      <c r="F144" s="585">
        <v>76.999999999997996</v>
      </c>
      <c r="G144" s="586">
        <v>25.666666666666</v>
      </c>
      <c r="H144" s="588">
        <v>6.6310000000000002</v>
      </c>
      <c r="I144" s="585">
        <v>26.524000000000001</v>
      </c>
      <c r="J144" s="586">
        <v>0.85733333333299999</v>
      </c>
      <c r="K144" s="589">
        <v>0.34446753246700001</v>
      </c>
    </row>
    <row r="145" spans="1:11" ht="14.4" customHeight="1" thickBot="1" x14ac:dyDescent="0.35">
      <c r="A145" s="606" t="s">
        <v>459</v>
      </c>
      <c r="B145" s="590">
        <v>0</v>
      </c>
      <c r="C145" s="590">
        <v>7.3419999999990004</v>
      </c>
      <c r="D145" s="591">
        <v>7.3419999999990004</v>
      </c>
      <c r="E145" s="592" t="s">
        <v>322</v>
      </c>
      <c r="F145" s="590">
        <v>0</v>
      </c>
      <c r="G145" s="591">
        <v>0</v>
      </c>
      <c r="H145" s="593">
        <v>4.9406564584124654E-324</v>
      </c>
      <c r="I145" s="590">
        <v>24.196000000000002</v>
      </c>
      <c r="J145" s="591">
        <v>24.196000000000002</v>
      </c>
      <c r="K145" s="594" t="s">
        <v>322</v>
      </c>
    </row>
    <row r="146" spans="1:11" ht="14.4" customHeight="1" thickBot="1" x14ac:dyDescent="0.35">
      <c r="A146" s="607" t="s">
        <v>460</v>
      </c>
      <c r="B146" s="585">
        <v>0</v>
      </c>
      <c r="C146" s="585">
        <v>7.3419999999990004</v>
      </c>
      <c r="D146" s="586">
        <v>7.3419999999990004</v>
      </c>
      <c r="E146" s="595" t="s">
        <v>322</v>
      </c>
      <c r="F146" s="585">
        <v>0</v>
      </c>
      <c r="G146" s="586">
        <v>0</v>
      </c>
      <c r="H146" s="588">
        <v>4.9406564584124654E-324</v>
      </c>
      <c r="I146" s="585">
        <v>24.196000000000002</v>
      </c>
      <c r="J146" s="586">
        <v>24.196000000000002</v>
      </c>
      <c r="K146" s="596" t="s">
        <v>322</v>
      </c>
    </row>
    <row r="147" spans="1:11" ht="14.4" customHeight="1" thickBot="1" x14ac:dyDescent="0.35">
      <c r="A147" s="605" t="s">
        <v>461</v>
      </c>
      <c r="B147" s="585">
        <v>0</v>
      </c>
      <c r="C147" s="585">
        <v>74.797979999999995</v>
      </c>
      <c r="D147" s="586">
        <v>74.797979999999995</v>
      </c>
      <c r="E147" s="595" t="s">
        <v>322</v>
      </c>
      <c r="F147" s="585">
        <v>0</v>
      </c>
      <c r="G147" s="586">
        <v>0</v>
      </c>
      <c r="H147" s="588">
        <v>12.081849999999999</v>
      </c>
      <c r="I147" s="585">
        <v>15.832850000000001</v>
      </c>
      <c r="J147" s="586">
        <v>15.832850000000001</v>
      </c>
      <c r="K147" s="596" t="s">
        <v>322</v>
      </c>
    </row>
    <row r="148" spans="1:11" ht="14.4" customHeight="1" thickBot="1" x14ac:dyDescent="0.35">
      <c r="A148" s="606" t="s">
        <v>462</v>
      </c>
      <c r="B148" s="590">
        <v>0</v>
      </c>
      <c r="C148" s="590">
        <v>74.797979999999995</v>
      </c>
      <c r="D148" s="591">
        <v>74.797979999999995</v>
      </c>
      <c r="E148" s="592" t="s">
        <v>322</v>
      </c>
      <c r="F148" s="590">
        <v>0</v>
      </c>
      <c r="G148" s="591">
        <v>0</v>
      </c>
      <c r="H148" s="593">
        <v>4.9406564584124654E-324</v>
      </c>
      <c r="I148" s="590">
        <v>1.9762625833649862E-323</v>
      </c>
      <c r="J148" s="591">
        <v>1.9762625833649862E-323</v>
      </c>
      <c r="K148" s="594" t="s">
        <v>322</v>
      </c>
    </row>
    <row r="149" spans="1:11" ht="14.4" customHeight="1" thickBot="1" x14ac:dyDescent="0.35">
      <c r="A149" s="607" t="s">
        <v>463</v>
      </c>
      <c r="B149" s="585">
        <v>0</v>
      </c>
      <c r="C149" s="585">
        <v>74.797979999999995</v>
      </c>
      <c r="D149" s="586">
        <v>74.797979999999995</v>
      </c>
      <c r="E149" s="595" t="s">
        <v>322</v>
      </c>
      <c r="F149" s="585">
        <v>0</v>
      </c>
      <c r="G149" s="586">
        <v>0</v>
      </c>
      <c r="H149" s="588">
        <v>4.9406564584124654E-324</v>
      </c>
      <c r="I149" s="585">
        <v>1.9762625833649862E-323</v>
      </c>
      <c r="J149" s="586">
        <v>1.9762625833649862E-323</v>
      </c>
      <c r="K149" s="596" t="s">
        <v>322</v>
      </c>
    </row>
    <row r="150" spans="1:11" ht="14.4" customHeight="1" thickBot="1" x14ac:dyDescent="0.35">
      <c r="A150" s="606" t="s">
        <v>464</v>
      </c>
      <c r="B150" s="590">
        <v>0</v>
      </c>
      <c r="C150" s="590">
        <v>4.9406564584124654E-324</v>
      </c>
      <c r="D150" s="591">
        <v>4.9406564584124654E-324</v>
      </c>
      <c r="E150" s="592" t="s">
        <v>322</v>
      </c>
      <c r="F150" s="590">
        <v>4.9406564584124654E-324</v>
      </c>
      <c r="G150" s="591">
        <v>0</v>
      </c>
      <c r="H150" s="593">
        <v>12.081849999999999</v>
      </c>
      <c r="I150" s="590">
        <v>15.832850000000001</v>
      </c>
      <c r="J150" s="591">
        <v>15.832850000000001</v>
      </c>
      <c r="K150" s="594" t="s">
        <v>328</v>
      </c>
    </row>
    <row r="151" spans="1:11" ht="14.4" customHeight="1" thickBot="1" x14ac:dyDescent="0.35">
      <c r="A151" s="607" t="s">
        <v>465</v>
      </c>
      <c r="B151" s="585">
        <v>0</v>
      </c>
      <c r="C151" s="585">
        <v>4.9406564584124654E-324</v>
      </c>
      <c r="D151" s="586">
        <v>4.9406564584124654E-324</v>
      </c>
      <c r="E151" s="595" t="s">
        <v>322</v>
      </c>
      <c r="F151" s="585">
        <v>4.9406564584124654E-324</v>
      </c>
      <c r="G151" s="586">
        <v>0</v>
      </c>
      <c r="H151" s="588">
        <v>8.0888500000000008</v>
      </c>
      <c r="I151" s="585">
        <v>8.0888500000000008</v>
      </c>
      <c r="J151" s="586">
        <v>8.0888500000000008</v>
      </c>
      <c r="K151" s="596" t="s">
        <v>328</v>
      </c>
    </row>
    <row r="152" spans="1:11" ht="14.4" customHeight="1" thickBot="1" x14ac:dyDescent="0.35">
      <c r="A152" s="607" t="s">
        <v>466</v>
      </c>
      <c r="B152" s="585">
        <v>0</v>
      </c>
      <c r="C152" s="585">
        <v>4.9406564584124654E-324</v>
      </c>
      <c r="D152" s="586">
        <v>4.9406564584124654E-324</v>
      </c>
      <c r="E152" s="595" t="s">
        <v>322</v>
      </c>
      <c r="F152" s="585">
        <v>4.9406564584124654E-324</v>
      </c>
      <c r="G152" s="586">
        <v>0</v>
      </c>
      <c r="H152" s="588">
        <v>3.9929999999999999</v>
      </c>
      <c r="I152" s="585">
        <v>7.7439999999999998</v>
      </c>
      <c r="J152" s="586">
        <v>7.7439999999999998</v>
      </c>
      <c r="K152" s="596" t="s">
        <v>328</v>
      </c>
    </row>
    <row r="153" spans="1:11" ht="14.4" customHeight="1" thickBot="1" x14ac:dyDescent="0.35">
      <c r="A153" s="604" t="s">
        <v>467</v>
      </c>
      <c r="B153" s="585">
        <v>0</v>
      </c>
      <c r="C153" s="585">
        <v>2.4284599999999998</v>
      </c>
      <c r="D153" s="586">
        <v>2.4284599999999998</v>
      </c>
      <c r="E153" s="595" t="s">
        <v>322</v>
      </c>
      <c r="F153" s="585">
        <v>0</v>
      </c>
      <c r="G153" s="586">
        <v>0</v>
      </c>
      <c r="H153" s="588">
        <v>4.9406564584124654E-324</v>
      </c>
      <c r="I153" s="585">
        <v>1.9762625833649862E-323</v>
      </c>
      <c r="J153" s="586">
        <v>1.9762625833649862E-323</v>
      </c>
      <c r="K153" s="596" t="s">
        <v>322</v>
      </c>
    </row>
    <row r="154" spans="1:11" ht="14.4" customHeight="1" thickBot="1" x14ac:dyDescent="0.35">
      <c r="A154" s="605" t="s">
        <v>468</v>
      </c>
      <c r="B154" s="585">
        <v>0</v>
      </c>
      <c r="C154" s="585">
        <v>2.4284599999999998</v>
      </c>
      <c r="D154" s="586">
        <v>2.4284599999999998</v>
      </c>
      <c r="E154" s="595" t="s">
        <v>322</v>
      </c>
      <c r="F154" s="585">
        <v>0</v>
      </c>
      <c r="G154" s="586">
        <v>0</v>
      </c>
      <c r="H154" s="588">
        <v>4.9406564584124654E-324</v>
      </c>
      <c r="I154" s="585">
        <v>1.9762625833649862E-323</v>
      </c>
      <c r="J154" s="586">
        <v>1.9762625833649862E-323</v>
      </c>
      <c r="K154" s="596" t="s">
        <v>322</v>
      </c>
    </row>
    <row r="155" spans="1:11" ht="14.4" customHeight="1" thickBot="1" x14ac:dyDescent="0.35">
      <c r="A155" s="606" t="s">
        <v>469</v>
      </c>
      <c r="B155" s="590">
        <v>0</v>
      </c>
      <c r="C155" s="590">
        <v>2.4284599999999998</v>
      </c>
      <c r="D155" s="591">
        <v>2.4284599999999998</v>
      </c>
      <c r="E155" s="592" t="s">
        <v>322</v>
      </c>
      <c r="F155" s="590">
        <v>0</v>
      </c>
      <c r="G155" s="591">
        <v>0</v>
      </c>
      <c r="H155" s="593">
        <v>4.9406564584124654E-324</v>
      </c>
      <c r="I155" s="590">
        <v>1.9762625833649862E-323</v>
      </c>
      <c r="J155" s="591">
        <v>1.9762625833649862E-323</v>
      </c>
      <c r="K155" s="594" t="s">
        <v>322</v>
      </c>
    </row>
    <row r="156" spans="1:11" ht="14.4" customHeight="1" thickBot="1" x14ac:dyDescent="0.35">
      <c r="A156" s="607" t="s">
        <v>470</v>
      </c>
      <c r="B156" s="585">
        <v>0</v>
      </c>
      <c r="C156" s="585">
        <v>2.4284599999999998</v>
      </c>
      <c r="D156" s="586">
        <v>2.4284599999999998</v>
      </c>
      <c r="E156" s="595" t="s">
        <v>322</v>
      </c>
      <c r="F156" s="585">
        <v>0</v>
      </c>
      <c r="G156" s="586">
        <v>0</v>
      </c>
      <c r="H156" s="588">
        <v>4.9406564584124654E-324</v>
      </c>
      <c r="I156" s="585">
        <v>1.9762625833649862E-323</v>
      </c>
      <c r="J156" s="586">
        <v>1.9762625833649862E-323</v>
      </c>
      <c r="K156" s="596" t="s">
        <v>322</v>
      </c>
    </row>
    <row r="157" spans="1:11" ht="14.4" customHeight="1" thickBot="1" x14ac:dyDescent="0.35">
      <c r="A157" s="603" t="s">
        <v>471</v>
      </c>
      <c r="B157" s="585">
        <v>146025.67308731499</v>
      </c>
      <c r="C157" s="585">
        <v>147592.93218999999</v>
      </c>
      <c r="D157" s="586">
        <v>1567.2591026851701</v>
      </c>
      <c r="E157" s="587">
        <v>1.010732764106</v>
      </c>
      <c r="F157" s="585">
        <v>156100.50734474399</v>
      </c>
      <c r="G157" s="586">
        <v>52033.502448248</v>
      </c>
      <c r="H157" s="588">
        <v>11673.15063</v>
      </c>
      <c r="I157" s="585">
        <v>53007.369740000002</v>
      </c>
      <c r="J157" s="586">
        <v>973.86729175197297</v>
      </c>
      <c r="K157" s="589">
        <v>0.339572052914</v>
      </c>
    </row>
    <row r="158" spans="1:11" ht="14.4" customHeight="1" thickBot="1" x14ac:dyDescent="0.35">
      <c r="A158" s="604" t="s">
        <v>472</v>
      </c>
      <c r="B158" s="585">
        <v>144821.317000273</v>
      </c>
      <c r="C158" s="585">
        <v>146339.27101999999</v>
      </c>
      <c r="D158" s="586">
        <v>1517.95401972687</v>
      </c>
      <c r="E158" s="587">
        <v>1.0104815648080001</v>
      </c>
      <c r="F158" s="585">
        <v>155804.47216224199</v>
      </c>
      <c r="G158" s="586">
        <v>51934.824054080702</v>
      </c>
      <c r="H158" s="588">
        <v>11651.29342</v>
      </c>
      <c r="I158" s="585">
        <v>52915.366190000001</v>
      </c>
      <c r="J158" s="586">
        <v>980.54213591932103</v>
      </c>
      <c r="K158" s="589">
        <v>0.33962674790800002</v>
      </c>
    </row>
    <row r="159" spans="1:11" ht="14.4" customHeight="1" thickBot="1" x14ac:dyDescent="0.35">
      <c r="A159" s="605" t="s">
        <v>473</v>
      </c>
      <c r="B159" s="585">
        <v>144821.317000273</v>
      </c>
      <c r="C159" s="585">
        <v>146339.27101999999</v>
      </c>
      <c r="D159" s="586">
        <v>1517.95401972687</v>
      </c>
      <c r="E159" s="587">
        <v>1.0104815648080001</v>
      </c>
      <c r="F159" s="585">
        <v>155804.47216224199</v>
      </c>
      <c r="G159" s="586">
        <v>51934.824054080702</v>
      </c>
      <c r="H159" s="588">
        <v>11651.29342</v>
      </c>
      <c r="I159" s="585">
        <v>52915.366190000001</v>
      </c>
      <c r="J159" s="586">
        <v>980.54213591932103</v>
      </c>
      <c r="K159" s="589">
        <v>0.33962674790800002</v>
      </c>
    </row>
    <row r="160" spans="1:11" ht="14.4" customHeight="1" thickBot="1" x14ac:dyDescent="0.35">
      <c r="A160" s="606" t="s">
        <v>474</v>
      </c>
      <c r="B160" s="590">
        <v>637.28655486171897</v>
      </c>
      <c r="C160" s="590">
        <v>599.72335999999996</v>
      </c>
      <c r="D160" s="591">
        <v>-37.563194861718003</v>
      </c>
      <c r="E160" s="597">
        <v>0.94105760654199999</v>
      </c>
      <c r="F160" s="590">
        <v>643.47232920274098</v>
      </c>
      <c r="G160" s="591">
        <v>214.490776400914</v>
      </c>
      <c r="H160" s="593">
        <v>34.923279999999998</v>
      </c>
      <c r="I160" s="590">
        <v>142.60813999999999</v>
      </c>
      <c r="J160" s="591">
        <v>-71.882636400913</v>
      </c>
      <c r="K160" s="598">
        <v>0.22162280105599999</v>
      </c>
    </row>
    <row r="161" spans="1:11" ht="14.4" customHeight="1" thickBot="1" x14ac:dyDescent="0.35">
      <c r="A161" s="607" t="s">
        <v>475</v>
      </c>
      <c r="B161" s="585">
        <v>1.1314045927280001</v>
      </c>
      <c r="C161" s="585">
        <v>0.90159</v>
      </c>
      <c r="D161" s="586">
        <v>-0.22981459272800001</v>
      </c>
      <c r="E161" s="587">
        <v>0.79687673692899996</v>
      </c>
      <c r="F161" s="585">
        <v>1.036554359553</v>
      </c>
      <c r="G161" s="586">
        <v>0.34551811985100001</v>
      </c>
      <c r="H161" s="588">
        <v>9.9180000000000004E-2</v>
      </c>
      <c r="I161" s="585">
        <v>0.27355000000000002</v>
      </c>
      <c r="J161" s="586">
        <v>-7.1968119851000004E-2</v>
      </c>
      <c r="K161" s="589">
        <v>0.26390318797899998</v>
      </c>
    </row>
    <row r="162" spans="1:11" ht="14.4" customHeight="1" thickBot="1" x14ac:dyDescent="0.35">
      <c r="A162" s="607" t="s">
        <v>476</v>
      </c>
      <c r="B162" s="585">
        <v>0.44252830874799998</v>
      </c>
      <c r="C162" s="585">
        <v>0.69299999999999995</v>
      </c>
      <c r="D162" s="586">
        <v>0.25047169125099999</v>
      </c>
      <c r="E162" s="587">
        <v>1.5660015106359999</v>
      </c>
      <c r="F162" s="585">
        <v>0.73648338506800004</v>
      </c>
      <c r="G162" s="586">
        <v>0.24549446168899999</v>
      </c>
      <c r="H162" s="588">
        <v>4.9406564584124654E-324</v>
      </c>
      <c r="I162" s="585">
        <v>1.9762625833649862E-323</v>
      </c>
      <c r="J162" s="586">
        <v>-0.24549446168899999</v>
      </c>
      <c r="K162" s="589">
        <v>2.4703282292062327E-323</v>
      </c>
    </row>
    <row r="163" spans="1:11" ht="14.4" customHeight="1" thickBot="1" x14ac:dyDescent="0.35">
      <c r="A163" s="607" t="s">
        <v>477</v>
      </c>
      <c r="B163" s="585">
        <v>229.061072077548</v>
      </c>
      <c r="C163" s="585">
        <v>362.81675000000001</v>
      </c>
      <c r="D163" s="586">
        <v>133.75567792245201</v>
      </c>
      <c r="E163" s="587">
        <v>1.583930201274</v>
      </c>
      <c r="F163" s="585">
        <v>395.84474379521703</v>
      </c>
      <c r="G163" s="586">
        <v>131.94824793173899</v>
      </c>
      <c r="H163" s="588">
        <v>17.088100000000001</v>
      </c>
      <c r="I163" s="585">
        <v>44.990400000000001</v>
      </c>
      <c r="J163" s="586">
        <v>-86.957847931738996</v>
      </c>
      <c r="K163" s="589">
        <v>0.113656681578</v>
      </c>
    </row>
    <row r="164" spans="1:11" ht="14.4" customHeight="1" thickBot="1" x14ac:dyDescent="0.35">
      <c r="A164" s="607" t="s">
        <v>478</v>
      </c>
      <c r="B164" s="585">
        <v>406.65154988269398</v>
      </c>
      <c r="C164" s="585">
        <v>235.31201999999999</v>
      </c>
      <c r="D164" s="586">
        <v>-171.33952988269399</v>
      </c>
      <c r="E164" s="587">
        <v>0.57865762485799999</v>
      </c>
      <c r="F164" s="585">
        <v>245.854547662903</v>
      </c>
      <c r="G164" s="586">
        <v>81.951515887634002</v>
      </c>
      <c r="H164" s="588">
        <v>17.736000000000001</v>
      </c>
      <c r="I164" s="585">
        <v>97.344189999999998</v>
      </c>
      <c r="J164" s="586">
        <v>15.392674112365</v>
      </c>
      <c r="K164" s="589">
        <v>0.39594219804000003</v>
      </c>
    </row>
    <row r="165" spans="1:11" ht="14.4" customHeight="1" thickBot="1" x14ac:dyDescent="0.35">
      <c r="A165" s="606" t="s">
        <v>479</v>
      </c>
      <c r="B165" s="590">
        <v>1256.0170489632701</v>
      </c>
      <c r="C165" s="590">
        <v>291.17334</v>
      </c>
      <c r="D165" s="591">
        <v>-964.84370896326698</v>
      </c>
      <c r="E165" s="597">
        <v>0.23182276087699999</v>
      </c>
      <c r="F165" s="590">
        <v>0</v>
      </c>
      <c r="G165" s="591">
        <v>0</v>
      </c>
      <c r="H165" s="593">
        <v>7.4631800000000004</v>
      </c>
      <c r="I165" s="590">
        <v>50.698549999999997</v>
      </c>
      <c r="J165" s="591">
        <v>50.698549999999997</v>
      </c>
      <c r="K165" s="594" t="s">
        <v>322</v>
      </c>
    </row>
    <row r="166" spans="1:11" ht="14.4" customHeight="1" thickBot="1" x14ac:dyDescent="0.35">
      <c r="A166" s="607" t="s">
        <v>480</v>
      </c>
      <c r="B166" s="585">
        <v>4.9406564584124654E-324</v>
      </c>
      <c r="C166" s="585">
        <v>4.9406564584124654E-324</v>
      </c>
      <c r="D166" s="586">
        <v>0</v>
      </c>
      <c r="E166" s="587">
        <v>1</v>
      </c>
      <c r="F166" s="585">
        <v>4.9406564584124654E-324</v>
      </c>
      <c r="G166" s="586">
        <v>0</v>
      </c>
      <c r="H166" s="588">
        <v>1.0999999999999999E-2</v>
      </c>
      <c r="I166" s="585">
        <v>1.0999999999999999E-2</v>
      </c>
      <c r="J166" s="586">
        <v>1.0999999999999999E-2</v>
      </c>
      <c r="K166" s="596" t="s">
        <v>328</v>
      </c>
    </row>
    <row r="167" spans="1:11" ht="14.4" customHeight="1" thickBot="1" x14ac:dyDescent="0.35">
      <c r="A167" s="607" t="s">
        <v>481</v>
      </c>
      <c r="B167" s="585">
        <v>1223.0170585102001</v>
      </c>
      <c r="C167" s="585">
        <v>275.93614000000002</v>
      </c>
      <c r="D167" s="586">
        <v>-947.08091851019901</v>
      </c>
      <c r="E167" s="587">
        <v>0.225619207908</v>
      </c>
      <c r="F167" s="585">
        <v>0</v>
      </c>
      <c r="G167" s="586">
        <v>0</v>
      </c>
      <c r="H167" s="588">
        <v>6.2234800000000003</v>
      </c>
      <c r="I167" s="585">
        <v>43.587049999999998</v>
      </c>
      <c r="J167" s="586">
        <v>43.587049999999998</v>
      </c>
      <c r="K167" s="596" t="s">
        <v>322</v>
      </c>
    </row>
    <row r="168" spans="1:11" ht="14.4" customHeight="1" thickBot="1" x14ac:dyDescent="0.35">
      <c r="A168" s="607" t="s">
        <v>482</v>
      </c>
      <c r="B168" s="585">
        <v>32.999990453066999</v>
      </c>
      <c r="C168" s="585">
        <v>15.2372</v>
      </c>
      <c r="D168" s="586">
        <v>-17.762790453067002</v>
      </c>
      <c r="E168" s="587">
        <v>0.46173346691299999</v>
      </c>
      <c r="F168" s="585">
        <v>0</v>
      </c>
      <c r="G168" s="586">
        <v>0</v>
      </c>
      <c r="H168" s="588">
        <v>1.2286999999999999</v>
      </c>
      <c r="I168" s="585">
        <v>7.1005000000000003</v>
      </c>
      <c r="J168" s="586">
        <v>7.1005000000000003</v>
      </c>
      <c r="K168" s="596" t="s">
        <v>322</v>
      </c>
    </row>
    <row r="169" spans="1:11" ht="14.4" customHeight="1" thickBot="1" x14ac:dyDescent="0.35">
      <c r="A169" s="606" t="s">
        <v>483</v>
      </c>
      <c r="B169" s="590">
        <v>179.01387064071</v>
      </c>
      <c r="C169" s="590">
        <v>53.213039999999999</v>
      </c>
      <c r="D169" s="591">
        <v>-125.80083064071</v>
      </c>
      <c r="E169" s="597">
        <v>0.29725651877999998</v>
      </c>
      <c r="F169" s="590">
        <v>24.999833039230001</v>
      </c>
      <c r="G169" s="591">
        <v>8.3332776797430004</v>
      </c>
      <c r="H169" s="593">
        <v>11.6995</v>
      </c>
      <c r="I169" s="590">
        <v>41.613950000000003</v>
      </c>
      <c r="J169" s="591">
        <v>33.280672320256002</v>
      </c>
      <c r="K169" s="598">
        <v>1.664569116709</v>
      </c>
    </row>
    <row r="170" spans="1:11" ht="14.4" customHeight="1" thickBot="1" x14ac:dyDescent="0.35">
      <c r="A170" s="607" t="s">
        <v>484</v>
      </c>
      <c r="B170" s="585">
        <v>92.996854019444996</v>
      </c>
      <c r="C170" s="585">
        <v>23.23854</v>
      </c>
      <c r="D170" s="586">
        <v>-69.758314019444995</v>
      </c>
      <c r="E170" s="587">
        <v>0.249885227248</v>
      </c>
      <c r="F170" s="585">
        <v>24.999833039230001</v>
      </c>
      <c r="G170" s="586">
        <v>8.3332776797430004</v>
      </c>
      <c r="H170" s="588">
        <v>4.2880000000000003</v>
      </c>
      <c r="I170" s="585">
        <v>4.2880000000000003</v>
      </c>
      <c r="J170" s="586">
        <v>-4.0452776797430001</v>
      </c>
      <c r="K170" s="589">
        <v>0.17152114549200001</v>
      </c>
    </row>
    <row r="171" spans="1:11" ht="14.4" customHeight="1" thickBot="1" x14ac:dyDescent="0.35">
      <c r="A171" s="607" t="s">
        <v>485</v>
      </c>
      <c r="B171" s="585">
        <v>86.017016621264005</v>
      </c>
      <c r="C171" s="585">
        <v>29.974499999999999</v>
      </c>
      <c r="D171" s="586">
        <v>-56.042516621263999</v>
      </c>
      <c r="E171" s="587">
        <v>0.348471746375</v>
      </c>
      <c r="F171" s="585">
        <v>0</v>
      </c>
      <c r="G171" s="586">
        <v>0</v>
      </c>
      <c r="H171" s="588">
        <v>7.4115000000000002</v>
      </c>
      <c r="I171" s="585">
        <v>37.325949999999999</v>
      </c>
      <c r="J171" s="586">
        <v>37.325949999999999</v>
      </c>
      <c r="K171" s="596" t="s">
        <v>322</v>
      </c>
    </row>
    <row r="172" spans="1:11" ht="14.4" customHeight="1" thickBot="1" x14ac:dyDescent="0.35">
      <c r="A172" s="606" t="s">
        <v>486</v>
      </c>
      <c r="B172" s="590">
        <v>4.9406564584124654E-324</v>
      </c>
      <c r="C172" s="590">
        <v>-3.9868999999999999</v>
      </c>
      <c r="D172" s="591">
        <v>-3.9868999999999999</v>
      </c>
      <c r="E172" s="592" t="s">
        <v>328</v>
      </c>
      <c r="F172" s="590">
        <v>0</v>
      </c>
      <c r="G172" s="591">
        <v>0</v>
      </c>
      <c r="H172" s="593">
        <v>4.9406564584124654E-324</v>
      </c>
      <c r="I172" s="590">
        <v>1.9762625833649862E-323</v>
      </c>
      <c r="J172" s="591">
        <v>1.9762625833649862E-323</v>
      </c>
      <c r="K172" s="594" t="s">
        <v>322</v>
      </c>
    </row>
    <row r="173" spans="1:11" ht="14.4" customHeight="1" thickBot="1" x14ac:dyDescent="0.35">
      <c r="A173" s="607" t="s">
        <v>487</v>
      </c>
      <c r="B173" s="585">
        <v>4.9406564584124654E-324</v>
      </c>
      <c r="C173" s="585">
        <v>-3.8833600000000001</v>
      </c>
      <c r="D173" s="586">
        <v>-3.8833600000000001</v>
      </c>
      <c r="E173" s="595" t="s">
        <v>328</v>
      </c>
      <c r="F173" s="585">
        <v>0</v>
      </c>
      <c r="G173" s="586">
        <v>0</v>
      </c>
      <c r="H173" s="588">
        <v>4.9406564584124654E-324</v>
      </c>
      <c r="I173" s="585">
        <v>1.9762625833649862E-323</v>
      </c>
      <c r="J173" s="586">
        <v>1.9762625833649862E-323</v>
      </c>
      <c r="K173" s="596" t="s">
        <v>322</v>
      </c>
    </row>
    <row r="174" spans="1:11" ht="14.4" customHeight="1" thickBot="1" x14ac:dyDescent="0.35">
      <c r="A174" s="607" t="s">
        <v>488</v>
      </c>
      <c r="B174" s="585">
        <v>4.9406564584124654E-324</v>
      </c>
      <c r="C174" s="585">
        <v>-0.10353999999999999</v>
      </c>
      <c r="D174" s="586">
        <v>-0.10353999999999999</v>
      </c>
      <c r="E174" s="595" t="s">
        <v>328</v>
      </c>
      <c r="F174" s="585">
        <v>0</v>
      </c>
      <c r="G174" s="586">
        <v>0</v>
      </c>
      <c r="H174" s="588">
        <v>4.9406564584124654E-324</v>
      </c>
      <c r="I174" s="585">
        <v>1.9762625833649862E-323</v>
      </c>
      <c r="J174" s="586">
        <v>1.9762625833649862E-323</v>
      </c>
      <c r="K174" s="596" t="s">
        <v>322</v>
      </c>
    </row>
    <row r="175" spans="1:11" ht="14.4" customHeight="1" thickBot="1" x14ac:dyDescent="0.35">
      <c r="A175" s="606" t="s">
        <v>489</v>
      </c>
      <c r="B175" s="590">
        <v>142748.99952580701</v>
      </c>
      <c r="C175" s="590">
        <v>137368.427</v>
      </c>
      <c r="D175" s="591">
        <v>-5380.5725258074199</v>
      </c>
      <c r="E175" s="597">
        <v>0.96230745894000003</v>
      </c>
      <c r="F175" s="590">
        <v>155136</v>
      </c>
      <c r="G175" s="591">
        <v>51712</v>
      </c>
      <c r="H175" s="593">
        <v>11597.20746</v>
      </c>
      <c r="I175" s="590">
        <v>51920.284</v>
      </c>
      <c r="J175" s="591">
        <v>208.283999999971</v>
      </c>
      <c r="K175" s="598">
        <v>0.33467592306100002</v>
      </c>
    </row>
    <row r="176" spans="1:11" ht="14.4" customHeight="1" thickBot="1" x14ac:dyDescent="0.35">
      <c r="A176" s="607" t="s">
        <v>490</v>
      </c>
      <c r="B176" s="585">
        <v>70656.999786986606</v>
      </c>
      <c r="C176" s="585">
        <v>63271.915309999997</v>
      </c>
      <c r="D176" s="586">
        <v>-7385.0844769865798</v>
      </c>
      <c r="E176" s="587">
        <v>0.89547978969800002</v>
      </c>
      <c r="F176" s="585">
        <v>73283</v>
      </c>
      <c r="G176" s="586">
        <v>24427.666666666701</v>
      </c>
      <c r="H176" s="588">
        <v>5335.9934700000003</v>
      </c>
      <c r="I176" s="585">
        <v>23434.456819999999</v>
      </c>
      <c r="J176" s="586">
        <v>-993.20984666667596</v>
      </c>
      <c r="K176" s="589">
        <v>0.31978026036000001</v>
      </c>
    </row>
    <row r="177" spans="1:11" ht="14.4" customHeight="1" thickBot="1" x14ac:dyDescent="0.35">
      <c r="A177" s="607" t="s">
        <v>491</v>
      </c>
      <c r="B177" s="585">
        <v>72091.999738820901</v>
      </c>
      <c r="C177" s="585">
        <v>74096.511689999999</v>
      </c>
      <c r="D177" s="586">
        <v>2004.5119511791399</v>
      </c>
      <c r="E177" s="587">
        <v>1.0278049153640001</v>
      </c>
      <c r="F177" s="585">
        <v>81853</v>
      </c>
      <c r="G177" s="586">
        <v>27284.333333333299</v>
      </c>
      <c r="H177" s="588">
        <v>6261.2139900000002</v>
      </c>
      <c r="I177" s="585">
        <v>28485.82718</v>
      </c>
      <c r="J177" s="586">
        <v>1201.4938466666599</v>
      </c>
      <c r="K177" s="589">
        <v>0.34801201153200001</v>
      </c>
    </row>
    <row r="178" spans="1:11" ht="14.4" customHeight="1" thickBot="1" x14ac:dyDescent="0.35">
      <c r="A178" s="606" t="s">
        <v>492</v>
      </c>
      <c r="B178" s="590">
        <v>0</v>
      </c>
      <c r="C178" s="590">
        <v>8030.7211799999995</v>
      </c>
      <c r="D178" s="591">
        <v>8030.7211799999995</v>
      </c>
      <c r="E178" s="592" t="s">
        <v>322</v>
      </c>
      <c r="F178" s="590">
        <v>0</v>
      </c>
      <c r="G178" s="591">
        <v>0</v>
      </c>
      <c r="H178" s="593">
        <v>4.9406564584124654E-324</v>
      </c>
      <c r="I178" s="590">
        <v>760.16155000000003</v>
      </c>
      <c r="J178" s="591">
        <v>760.16155000000003</v>
      </c>
      <c r="K178" s="594" t="s">
        <v>322</v>
      </c>
    </row>
    <row r="179" spans="1:11" ht="14.4" customHeight="1" thickBot="1" x14ac:dyDescent="0.35">
      <c r="A179" s="607" t="s">
        <v>493</v>
      </c>
      <c r="B179" s="585">
        <v>4.9406564584124654E-324</v>
      </c>
      <c r="C179" s="585">
        <v>5265.9722400000001</v>
      </c>
      <c r="D179" s="586">
        <v>5265.9722400000001</v>
      </c>
      <c r="E179" s="595" t="s">
        <v>328</v>
      </c>
      <c r="F179" s="585">
        <v>0</v>
      </c>
      <c r="G179" s="586">
        <v>0</v>
      </c>
      <c r="H179" s="588">
        <v>4.9406564584124654E-324</v>
      </c>
      <c r="I179" s="585">
        <v>388.05533000000003</v>
      </c>
      <c r="J179" s="586">
        <v>388.05533000000003</v>
      </c>
      <c r="K179" s="596" t="s">
        <v>322</v>
      </c>
    </row>
    <row r="180" spans="1:11" ht="14.4" customHeight="1" thickBot="1" x14ac:dyDescent="0.35">
      <c r="A180" s="607" t="s">
        <v>494</v>
      </c>
      <c r="B180" s="585">
        <v>0</v>
      </c>
      <c r="C180" s="585">
        <v>2764.7489399999999</v>
      </c>
      <c r="D180" s="586">
        <v>2764.7489399999999</v>
      </c>
      <c r="E180" s="595" t="s">
        <v>322</v>
      </c>
      <c r="F180" s="585">
        <v>0</v>
      </c>
      <c r="G180" s="586">
        <v>0</v>
      </c>
      <c r="H180" s="588">
        <v>4.9406564584124654E-324</v>
      </c>
      <c r="I180" s="585">
        <v>372.10622000000001</v>
      </c>
      <c r="J180" s="586">
        <v>372.10622000000001</v>
      </c>
      <c r="K180" s="596" t="s">
        <v>322</v>
      </c>
    </row>
    <row r="181" spans="1:11" ht="14.4" customHeight="1" thickBot="1" x14ac:dyDescent="0.35">
      <c r="A181" s="604" t="s">
        <v>495</v>
      </c>
      <c r="B181" s="585">
        <v>1056.35608704174</v>
      </c>
      <c r="C181" s="585">
        <v>1214.39717</v>
      </c>
      <c r="D181" s="586">
        <v>158.04108295826501</v>
      </c>
      <c r="E181" s="587">
        <v>1.1496096675130001</v>
      </c>
      <c r="F181" s="585">
        <v>208.03518250208501</v>
      </c>
      <c r="G181" s="586">
        <v>69.345060834028004</v>
      </c>
      <c r="H181" s="588">
        <v>20.413209999999999</v>
      </c>
      <c r="I181" s="585">
        <v>86.227549999999994</v>
      </c>
      <c r="J181" s="586">
        <v>16.882489165970998</v>
      </c>
      <c r="K181" s="589">
        <v>0.41448542002799998</v>
      </c>
    </row>
    <row r="182" spans="1:11" ht="14.4" customHeight="1" thickBot="1" x14ac:dyDescent="0.35">
      <c r="A182" s="605" t="s">
        <v>496</v>
      </c>
      <c r="B182" s="585">
        <v>848.32090453964997</v>
      </c>
      <c r="C182" s="585">
        <v>982.35361999999998</v>
      </c>
      <c r="D182" s="586">
        <v>134.03271546035</v>
      </c>
      <c r="E182" s="587">
        <v>1.1579976571870001</v>
      </c>
      <c r="F182" s="585">
        <v>0</v>
      </c>
      <c r="G182" s="586">
        <v>0</v>
      </c>
      <c r="H182" s="588">
        <v>4.9406564584124654E-324</v>
      </c>
      <c r="I182" s="585">
        <v>1.9762625833649862E-323</v>
      </c>
      <c r="J182" s="586">
        <v>1.9762625833649862E-323</v>
      </c>
      <c r="K182" s="596" t="s">
        <v>322</v>
      </c>
    </row>
    <row r="183" spans="1:11" ht="14.4" customHeight="1" thickBot="1" x14ac:dyDescent="0.35">
      <c r="A183" s="606" t="s">
        <v>497</v>
      </c>
      <c r="B183" s="590">
        <v>848.32090453964997</v>
      </c>
      <c r="C183" s="590">
        <v>982.35361999999998</v>
      </c>
      <c r="D183" s="591">
        <v>134.03271546035</v>
      </c>
      <c r="E183" s="597">
        <v>1.1579976571870001</v>
      </c>
      <c r="F183" s="590">
        <v>0</v>
      </c>
      <c r="G183" s="591">
        <v>0</v>
      </c>
      <c r="H183" s="593">
        <v>4.9406564584124654E-324</v>
      </c>
      <c r="I183" s="590">
        <v>1.9762625833649862E-323</v>
      </c>
      <c r="J183" s="591">
        <v>1.9762625833649862E-323</v>
      </c>
      <c r="K183" s="594" t="s">
        <v>322</v>
      </c>
    </row>
    <row r="184" spans="1:11" ht="14.4" customHeight="1" thickBot="1" x14ac:dyDescent="0.35">
      <c r="A184" s="607" t="s">
        <v>498</v>
      </c>
      <c r="B184" s="585">
        <v>0</v>
      </c>
      <c r="C184" s="585">
        <v>848.28430000000003</v>
      </c>
      <c r="D184" s="586">
        <v>848.28430000000003</v>
      </c>
      <c r="E184" s="595" t="s">
        <v>322</v>
      </c>
      <c r="F184" s="585">
        <v>0</v>
      </c>
      <c r="G184" s="586">
        <v>0</v>
      </c>
      <c r="H184" s="588">
        <v>4.9406564584124654E-324</v>
      </c>
      <c r="I184" s="585">
        <v>1.9762625833649862E-323</v>
      </c>
      <c r="J184" s="586">
        <v>1.9762625833649862E-323</v>
      </c>
      <c r="K184" s="596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8.3339999999999996</v>
      </c>
      <c r="D185" s="586">
        <v>8.3339999999999996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1.9762625833649862E-323</v>
      </c>
      <c r="J185" s="586">
        <v>1.9762625833649862E-323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0</v>
      </c>
      <c r="C186" s="585">
        <v>16.388529999999999</v>
      </c>
      <c r="D186" s="586">
        <v>16.388529999999999</v>
      </c>
      <c r="E186" s="595" t="s">
        <v>322</v>
      </c>
      <c r="F186" s="585">
        <v>0</v>
      </c>
      <c r="G186" s="586">
        <v>0</v>
      </c>
      <c r="H186" s="588">
        <v>4.9406564584124654E-324</v>
      </c>
      <c r="I186" s="585">
        <v>1.9762625833649862E-323</v>
      </c>
      <c r="J186" s="586">
        <v>1.9762625833649862E-323</v>
      </c>
      <c r="K186" s="596" t="s">
        <v>322</v>
      </c>
    </row>
    <row r="187" spans="1:11" ht="14.4" customHeight="1" thickBot="1" x14ac:dyDescent="0.35">
      <c r="A187" s="607" t="s">
        <v>501</v>
      </c>
      <c r="B187" s="585">
        <v>0</v>
      </c>
      <c r="C187" s="585">
        <v>87.44726</v>
      </c>
      <c r="D187" s="586">
        <v>87.44726</v>
      </c>
      <c r="E187" s="595" t="s">
        <v>322</v>
      </c>
      <c r="F187" s="585">
        <v>0</v>
      </c>
      <c r="G187" s="586">
        <v>0</v>
      </c>
      <c r="H187" s="588">
        <v>4.9406564584124654E-324</v>
      </c>
      <c r="I187" s="585">
        <v>1.9762625833649862E-323</v>
      </c>
      <c r="J187" s="586">
        <v>1.9762625833649862E-323</v>
      </c>
      <c r="K187" s="596" t="s">
        <v>322</v>
      </c>
    </row>
    <row r="188" spans="1:11" ht="14.4" customHeight="1" thickBot="1" x14ac:dyDescent="0.35">
      <c r="A188" s="607" t="s">
        <v>502</v>
      </c>
      <c r="B188" s="585">
        <v>0</v>
      </c>
      <c r="C188" s="585">
        <v>21.899529999999999</v>
      </c>
      <c r="D188" s="586">
        <v>21.899529999999999</v>
      </c>
      <c r="E188" s="595" t="s">
        <v>322</v>
      </c>
      <c r="F188" s="585">
        <v>0</v>
      </c>
      <c r="G188" s="586">
        <v>0</v>
      </c>
      <c r="H188" s="588">
        <v>4.9406564584124654E-324</v>
      </c>
      <c r="I188" s="585">
        <v>1.9762625833649862E-323</v>
      </c>
      <c r="J188" s="586">
        <v>1.9762625833649862E-323</v>
      </c>
      <c r="K188" s="596" t="s">
        <v>322</v>
      </c>
    </row>
    <row r="189" spans="1:11" ht="14.4" customHeight="1" thickBot="1" x14ac:dyDescent="0.35">
      <c r="A189" s="610" t="s">
        <v>503</v>
      </c>
      <c r="B189" s="590">
        <v>208.03518250208501</v>
      </c>
      <c r="C189" s="590">
        <v>232.04355000000001</v>
      </c>
      <c r="D189" s="591">
        <v>24.008367497914001</v>
      </c>
      <c r="E189" s="597">
        <v>1.115405323316</v>
      </c>
      <c r="F189" s="590">
        <v>208.03518250208501</v>
      </c>
      <c r="G189" s="591">
        <v>69.345060834028004</v>
      </c>
      <c r="H189" s="593">
        <v>20.413209999999999</v>
      </c>
      <c r="I189" s="590">
        <v>86.227549999999994</v>
      </c>
      <c r="J189" s="591">
        <v>16.882489165970998</v>
      </c>
      <c r="K189" s="598">
        <v>0.41448542002799998</v>
      </c>
    </row>
    <row r="190" spans="1:11" ht="14.4" customHeight="1" thickBot="1" x14ac:dyDescent="0.35">
      <c r="A190" s="606" t="s">
        <v>504</v>
      </c>
      <c r="B190" s="590">
        <v>0</v>
      </c>
      <c r="C190" s="590">
        <v>3.24</v>
      </c>
      <c r="D190" s="591">
        <v>3.24</v>
      </c>
      <c r="E190" s="592" t="s">
        <v>322</v>
      </c>
      <c r="F190" s="590">
        <v>0</v>
      </c>
      <c r="G190" s="591">
        <v>0</v>
      </c>
      <c r="H190" s="593">
        <v>4.9406564584124654E-324</v>
      </c>
      <c r="I190" s="590">
        <v>1.9762625833649862E-323</v>
      </c>
      <c r="J190" s="591">
        <v>1.9762625833649862E-323</v>
      </c>
      <c r="K190" s="594" t="s">
        <v>322</v>
      </c>
    </row>
    <row r="191" spans="1:11" ht="14.4" customHeight="1" thickBot="1" x14ac:dyDescent="0.35">
      <c r="A191" s="607" t="s">
        <v>505</v>
      </c>
      <c r="B191" s="585">
        <v>0</v>
      </c>
      <c r="C191" s="585">
        <v>3.24</v>
      </c>
      <c r="D191" s="586">
        <v>3.24</v>
      </c>
      <c r="E191" s="595" t="s">
        <v>322</v>
      </c>
      <c r="F191" s="585">
        <v>0</v>
      </c>
      <c r="G191" s="586">
        <v>0</v>
      </c>
      <c r="H191" s="588">
        <v>4.9406564584124654E-324</v>
      </c>
      <c r="I191" s="585">
        <v>1.9762625833649862E-323</v>
      </c>
      <c r="J191" s="586">
        <v>1.9762625833649862E-323</v>
      </c>
      <c r="K191" s="596" t="s">
        <v>322</v>
      </c>
    </row>
    <row r="192" spans="1:11" ht="14.4" customHeight="1" thickBot="1" x14ac:dyDescent="0.35">
      <c r="A192" s="606" t="s">
        <v>506</v>
      </c>
      <c r="B192" s="590">
        <v>0</v>
      </c>
      <c r="C192" s="590">
        <v>4.0612899999999996</v>
      </c>
      <c r="D192" s="591">
        <v>4.0612899999999996</v>
      </c>
      <c r="E192" s="592" t="s">
        <v>322</v>
      </c>
      <c r="F192" s="590">
        <v>0</v>
      </c>
      <c r="G192" s="591">
        <v>0</v>
      </c>
      <c r="H192" s="593">
        <v>-2.0000000000000002E-5</v>
      </c>
      <c r="I192" s="590">
        <v>25.45485</v>
      </c>
      <c r="J192" s="591">
        <v>25.45485</v>
      </c>
      <c r="K192" s="594" t="s">
        <v>322</v>
      </c>
    </row>
    <row r="193" spans="1:11" ht="14.4" customHeight="1" thickBot="1" x14ac:dyDescent="0.35">
      <c r="A193" s="607" t="s">
        <v>507</v>
      </c>
      <c r="B193" s="585">
        <v>0</v>
      </c>
      <c r="C193" s="585">
        <v>1.2899999999999999E-3</v>
      </c>
      <c r="D193" s="586">
        <v>1.2899999999999999E-3</v>
      </c>
      <c r="E193" s="595" t="s">
        <v>322</v>
      </c>
      <c r="F193" s="585">
        <v>0</v>
      </c>
      <c r="G193" s="586">
        <v>0</v>
      </c>
      <c r="H193" s="588">
        <v>-2.0000000000000002E-5</v>
      </c>
      <c r="I193" s="585">
        <v>-1.4999999999999999E-4</v>
      </c>
      <c r="J193" s="586">
        <v>-1.4999999999999999E-4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4.9406564584124654E-324</v>
      </c>
      <c r="C194" s="585">
        <v>4.0599999999999996</v>
      </c>
      <c r="D194" s="586">
        <v>4.0599999999999996</v>
      </c>
      <c r="E194" s="595" t="s">
        <v>328</v>
      </c>
      <c r="F194" s="585">
        <v>0</v>
      </c>
      <c r="G194" s="586">
        <v>0</v>
      </c>
      <c r="H194" s="588">
        <v>4.9406564584124654E-324</v>
      </c>
      <c r="I194" s="585">
        <v>25.454999999999998</v>
      </c>
      <c r="J194" s="586">
        <v>25.454999999999998</v>
      </c>
      <c r="K194" s="596" t="s">
        <v>322</v>
      </c>
    </row>
    <row r="195" spans="1:11" ht="14.4" customHeight="1" thickBot="1" x14ac:dyDescent="0.35">
      <c r="A195" s="606" t="s">
        <v>509</v>
      </c>
      <c r="B195" s="590">
        <v>208.03518250208501</v>
      </c>
      <c r="C195" s="590">
        <v>217.47226000000001</v>
      </c>
      <c r="D195" s="591">
        <v>9.4370774979140002</v>
      </c>
      <c r="E195" s="597">
        <v>1.0453628919119999</v>
      </c>
      <c r="F195" s="590">
        <v>208.03518250208501</v>
      </c>
      <c r="G195" s="591">
        <v>69.345060834028004</v>
      </c>
      <c r="H195" s="593">
        <v>20.413229999999999</v>
      </c>
      <c r="I195" s="590">
        <v>60.7727</v>
      </c>
      <c r="J195" s="591">
        <v>-8.5723608340280002</v>
      </c>
      <c r="K195" s="598">
        <v>0.29212703000000001</v>
      </c>
    </row>
    <row r="196" spans="1:11" ht="14.4" customHeight="1" thickBot="1" x14ac:dyDescent="0.35">
      <c r="A196" s="607" t="s">
        <v>510</v>
      </c>
      <c r="B196" s="585">
        <v>4.9406564584124654E-324</v>
      </c>
      <c r="C196" s="585">
        <v>6.0999999999999999E-2</v>
      </c>
      <c r="D196" s="586">
        <v>6.0999999999999999E-2</v>
      </c>
      <c r="E196" s="595" t="s">
        <v>328</v>
      </c>
      <c r="F196" s="585">
        <v>0</v>
      </c>
      <c r="G196" s="586">
        <v>0</v>
      </c>
      <c r="H196" s="588">
        <v>4.9406564584124654E-324</v>
      </c>
      <c r="I196" s="585">
        <v>1.9762625833649862E-323</v>
      </c>
      <c r="J196" s="586">
        <v>1.9762625833649862E-323</v>
      </c>
      <c r="K196" s="596" t="s">
        <v>322</v>
      </c>
    </row>
    <row r="197" spans="1:11" ht="14.4" customHeight="1" thickBot="1" x14ac:dyDescent="0.35">
      <c r="A197" s="607" t="s">
        <v>511</v>
      </c>
      <c r="B197" s="585">
        <v>4.9406564584124654E-324</v>
      </c>
      <c r="C197" s="585">
        <v>26.774999999999999</v>
      </c>
      <c r="D197" s="586">
        <v>26.774999999999999</v>
      </c>
      <c r="E197" s="595" t="s">
        <v>328</v>
      </c>
      <c r="F197" s="585">
        <v>0</v>
      </c>
      <c r="G197" s="586">
        <v>0</v>
      </c>
      <c r="H197" s="588">
        <v>4.9406564584124654E-324</v>
      </c>
      <c r="I197" s="585">
        <v>3.5</v>
      </c>
      <c r="J197" s="586">
        <v>3.5</v>
      </c>
      <c r="K197" s="596" t="s">
        <v>322</v>
      </c>
    </row>
    <row r="198" spans="1:11" ht="14.4" customHeight="1" thickBot="1" x14ac:dyDescent="0.35">
      <c r="A198" s="607" t="s">
        <v>512</v>
      </c>
      <c r="B198" s="585">
        <v>208.03518250208501</v>
      </c>
      <c r="C198" s="585">
        <v>190.63625999999999</v>
      </c>
      <c r="D198" s="586">
        <v>-17.398922502085</v>
      </c>
      <c r="E198" s="587">
        <v>0.91636548062199996</v>
      </c>
      <c r="F198" s="585">
        <v>208.03518250208501</v>
      </c>
      <c r="G198" s="586">
        <v>69.345060834028004</v>
      </c>
      <c r="H198" s="588">
        <v>20.413229999999999</v>
      </c>
      <c r="I198" s="585">
        <v>57.2727</v>
      </c>
      <c r="J198" s="586">
        <v>-12.072360834028</v>
      </c>
      <c r="K198" s="589">
        <v>0.27530295265999999</v>
      </c>
    </row>
    <row r="199" spans="1:11" ht="14.4" customHeight="1" thickBot="1" x14ac:dyDescent="0.35">
      <c r="A199" s="606" t="s">
        <v>513</v>
      </c>
      <c r="B199" s="590">
        <v>4.9406564584124654E-324</v>
      </c>
      <c r="C199" s="590">
        <v>7.27</v>
      </c>
      <c r="D199" s="591">
        <v>7.27</v>
      </c>
      <c r="E199" s="592" t="s">
        <v>328</v>
      </c>
      <c r="F199" s="590">
        <v>0</v>
      </c>
      <c r="G199" s="591">
        <v>0</v>
      </c>
      <c r="H199" s="593">
        <v>4.9406564584124654E-324</v>
      </c>
      <c r="I199" s="590">
        <v>1.9762625833649862E-323</v>
      </c>
      <c r="J199" s="591">
        <v>1.9762625833649862E-323</v>
      </c>
      <c r="K199" s="594" t="s">
        <v>322</v>
      </c>
    </row>
    <row r="200" spans="1:11" ht="14.4" customHeight="1" thickBot="1" x14ac:dyDescent="0.35">
      <c r="A200" s="607" t="s">
        <v>514</v>
      </c>
      <c r="B200" s="585">
        <v>4.9406564584124654E-324</v>
      </c>
      <c r="C200" s="585">
        <v>7.27</v>
      </c>
      <c r="D200" s="586">
        <v>7.27</v>
      </c>
      <c r="E200" s="595" t="s">
        <v>328</v>
      </c>
      <c r="F200" s="585">
        <v>0</v>
      </c>
      <c r="G200" s="586">
        <v>0</v>
      </c>
      <c r="H200" s="588">
        <v>4.9406564584124654E-324</v>
      </c>
      <c r="I200" s="585">
        <v>1.9762625833649862E-323</v>
      </c>
      <c r="J200" s="586">
        <v>1.9762625833649862E-323</v>
      </c>
      <c r="K200" s="596" t="s">
        <v>322</v>
      </c>
    </row>
    <row r="201" spans="1:11" ht="14.4" customHeight="1" thickBot="1" x14ac:dyDescent="0.35">
      <c r="A201" s="604" t="s">
        <v>515</v>
      </c>
      <c r="B201" s="585">
        <v>147.99999999999901</v>
      </c>
      <c r="C201" s="585">
        <v>39.264000000000003</v>
      </c>
      <c r="D201" s="586">
        <v>-108.735999999999</v>
      </c>
      <c r="E201" s="587">
        <v>0.26529729729700002</v>
      </c>
      <c r="F201" s="585">
        <v>88</v>
      </c>
      <c r="G201" s="586">
        <v>29.333333333333002</v>
      </c>
      <c r="H201" s="588">
        <v>1.444</v>
      </c>
      <c r="I201" s="585">
        <v>5.7759999999999998</v>
      </c>
      <c r="J201" s="586">
        <v>-23.557333333332998</v>
      </c>
      <c r="K201" s="589">
        <v>6.5636363636000006E-2</v>
      </c>
    </row>
    <row r="202" spans="1:11" ht="14.4" customHeight="1" thickBot="1" x14ac:dyDescent="0.35">
      <c r="A202" s="610" t="s">
        <v>516</v>
      </c>
      <c r="B202" s="590">
        <v>147.99999999999901</v>
      </c>
      <c r="C202" s="590">
        <v>39.264000000000003</v>
      </c>
      <c r="D202" s="591">
        <v>-108.735999999999</v>
      </c>
      <c r="E202" s="597">
        <v>0.26529729729700002</v>
      </c>
      <c r="F202" s="590">
        <v>88</v>
      </c>
      <c r="G202" s="591">
        <v>29.333333333333002</v>
      </c>
      <c r="H202" s="593">
        <v>1.444</v>
      </c>
      <c r="I202" s="590">
        <v>5.7759999999999998</v>
      </c>
      <c r="J202" s="591">
        <v>-23.557333333332998</v>
      </c>
      <c r="K202" s="598">
        <v>6.5636363636000006E-2</v>
      </c>
    </row>
    <row r="203" spans="1:11" ht="14.4" customHeight="1" thickBot="1" x14ac:dyDescent="0.35">
      <c r="A203" s="606" t="s">
        <v>517</v>
      </c>
      <c r="B203" s="590">
        <v>147.99999999999901</v>
      </c>
      <c r="C203" s="590">
        <v>30.6</v>
      </c>
      <c r="D203" s="591">
        <v>-117.399999999999</v>
      </c>
      <c r="E203" s="597">
        <v>0.206756756756</v>
      </c>
      <c r="F203" s="590">
        <v>88</v>
      </c>
      <c r="G203" s="591">
        <v>29.333333333333002</v>
      </c>
      <c r="H203" s="593">
        <v>4.9406564584124654E-324</v>
      </c>
      <c r="I203" s="590">
        <v>1.9762625833649862E-323</v>
      </c>
      <c r="J203" s="591">
        <v>-29.333333333333002</v>
      </c>
      <c r="K203" s="598">
        <v>0</v>
      </c>
    </row>
    <row r="204" spans="1:11" ht="14.4" customHeight="1" thickBot="1" x14ac:dyDescent="0.35">
      <c r="A204" s="607" t="s">
        <v>518</v>
      </c>
      <c r="B204" s="585">
        <v>147.99999999999901</v>
      </c>
      <c r="C204" s="585">
        <v>30.6</v>
      </c>
      <c r="D204" s="586">
        <v>-117.399999999999</v>
      </c>
      <c r="E204" s="587">
        <v>0.206756756756</v>
      </c>
      <c r="F204" s="585">
        <v>88</v>
      </c>
      <c r="G204" s="586">
        <v>29.333333333333002</v>
      </c>
      <c r="H204" s="588">
        <v>4.9406564584124654E-324</v>
      </c>
      <c r="I204" s="585">
        <v>1.9762625833649862E-323</v>
      </c>
      <c r="J204" s="586">
        <v>-29.333333333333002</v>
      </c>
      <c r="K204" s="589">
        <v>0</v>
      </c>
    </row>
    <row r="205" spans="1:11" ht="14.4" customHeight="1" thickBot="1" x14ac:dyDescent="0.35">
      <c r="A205" s="609" t="s">
        <v>519</v>
      </c>
      <c r="B205" s="585">
        <v>4.9406564584124654E-324</v>
      </c>
      <c r="C205" s="585">
        <v>8.6639999999999997</v>
      </c>
      <c r="D205" s="586">
        <v>8.6639999999999997</v>
      </c>
      <c r="E205" s="595" t="s">
        <v>328</v>
      </c>
      <c r="F205" s="585">
        <v>0</v>
      </c>
      <c r="G205" s="586">
        <v>0</v>
      </c>
      <c r="H205" s="588">
        <v>1.444</v>
      </c>
      <c r="I205" s="585">
        <v>5.7759999999999998</v>
      </c>
      <c r="J205" s="586">
        <v>5.7759999999999998</v>
      </c>
      <c r="K205" s="596" t="s">
        <v>322</v>
      </c>
    </row>
    <row r="206" spans="1:11" ht="14.4" customHeight="1" thickBot="1" x14ac:dyDescent="0.35">
      <c r="A206" s="607" t="s">
        <v>520</v>
      </c>
      <c r="B206" s="585">
        <v>4.9406564584124654E-324</v>
      </c>
      <c r="C206" s="585">
        <v>8.6639999999999997</v>
      </c>
      <c r="D206" s="586">
        <v>8.6639999999999997</v>
      </c>
      <c r="E206" s="595" t="s">
        <v>328</v>
      </c>
      <c r="F206" s="585">
        <v>0</v>
      </c>
      <c r="G206" s="586">
        <v>0</v>
      </c>
      <c r="H206" s="588">
        <v>1.444</v>
      </c>
      <c r="I206" s="585">
        <v>5.7759999999999998</v>
      </c>
      <c r="J206" s="586">
        <v>5.7759999999999998</v>
      </c>
      <c r="K206" s="596" t="s">
        <v>322</v>
      </c>
    </row>
    <row r="207" spans="1:11" ht="14.4" customHeight="1" thickBot="1" x14ac:dyDescent="0.35">
      <c r="A207" s="603" t="s">
        <v>521</v>
      </c>
      <c r="B207" s="585">
        <v>12833.571113247701</v>
      </c>
      <c r="C207" s="585">
        <v>13386.77715</v>
      </c>
      <c r="D207" s="586">
        <v>553.20603675232496</v>
      </c>
      <c r="E207" s="587">
        <v>1.043106165218</v>
      </c>
      <c r="F207" s="585">
        <v>12483.006095832199</v>
      </c>
      <c r="G207" s="586">
        <v>4161.00203194405</v>
      </c>
      <c r="H207" s="588">
        <v>1173.46693</v>
      </c>
      <c r="I207" s="585">
        <v>4843.3817200000003</v>
      </c>
      <c r="J207" s="586">
        <v>682.37968805594801</v>
      </c>
      <c r="K207" s="589">
        <v>0.387998025701</v>
      </c>
    </row>
    <row r="208" spans="1:11" ht="14.4" customHeight="1" thickBot="1" x14ac:dyDescent="0.35">
      <c r="A208" s="608" t="s">
        <v>522</v>
      </c>
      <c r="B208" s="590">
        <v>12833.571113247701</v>
      </c>
      <c r="C208" s="590">
        <v>13386.77715</v>
      </c>
      <c r="D208" s="591">
        <v>553.20603675232496</v>
      </c>
      <c r="E208" s="597">
        <v>1.043106165218</v>
      </c>
      <c r="F208" s="590">
        <v>12483.006095832199</v>
      </c>
      <c r="G208" s="591">
        <v>4161.00203194405</v>
      </c>
      <c r="H208" s="593">
        <v>1173.46693</v>
      </c>
      <c r="I208" s="590">
        <v>4843.3817200000003</v>
      </c>
      <c r="J208" s="591">
        <v>682.37968805594801</v>
      </c>
      <c r="K208" s="598">
        <v>0.387998025701</v>
      </c>
    </row>
    <row r="209" spans="1:11" ht="14.4" customHeight="1" thickBot="1" x14ac:dyDescent="0.35">
      <c r="A209" s="610" t="s">
        <v>54</v>
      </c>
      <c r="B209" s="590">
        <v>12833.571113247701</v>
      </c>
      <c r="C209" s="590">
        <v>13386.77715</v>
      </c>
      <c r="D209" s="591">
        <v>553.20603675232496</v>
      </c>
      <c r="E209" s="597">
        <v>1.043106165218</v>
      </c>
      <c r="F209" s="590">
        <v>12483.006095832199</v>
      </c>
      <c r="G209" s="591">
        <v>4161.00203194405</v>
      </c>
      <c r="H209" s="593">
        <v>1173.46693</v>
      </c>
      <c r="I209" s="590">
        <v>4843.3817200000003</v>
      </c>
      <c r="J209" s="591">
        <v>682.37968805594801</v>
      </c>
      <c r="K209" s="598">
        <v>0.387998025701</v>
      </c>
    </row>
    <row r="210" spans="1:11" ht="14.4" customHeight="1" thickBot="1" x14ac:dyDescent="0.35">
      <c r="A210" s="606" t="s">
        <v>523</v>
      </c>
      <c r="B210" s="590">
        <v>62.999999999998998</v>
      </c>
      <c r="C210" s="590">
        <v>97.196399999999997</v>
      </c>
      <c r="D210" s="591">
        <v>34.196399999999997</v>
      </c>
      <c r="E210" s="597">
        <v>1.5427999999999999</v>
      </c>
      <c r="F210" s="590">
        <v>23</v>
      </c>
      <c r="G210" s="591">
        <v>7.6666666666659999</v>
      </c>
      <c r="H210" s="593">
        <v>8.4481000000000002</v>
      </c>
      <c r="I210" s="590">
        <v>32.541899999999998</v>
      </c>
      <c r="J210" s="591">
        <v>24.875233333333</v>
      </c>
      <c r="K210" s="598">
        <v>1.4148652173909999</v>
      </c>
    </row>
    <row r="211" spans="1:11" ht="14.4" customHeight="1" thickBot="1" x14ac:dyDescent="0.35">
      <c r="A211" s="607" t="s">
        <v>524</v>
      </c>
      <c r="B211" s="585">
        <v>62.999999999998998</v>
      </c>
      <c r="C211" s="585">
        <v>97.196399999999997</v>
      </c>
      <c r="D211" s="586">
        <v>34.196399999999997</v>
      </c>
      <c r="E211" s="587">
        <v>1.5427999999999999</v>
      </c>
      <c r="F211" s="585">
        <v>23</v>
      </c>
      <c r="G211" s="586">
        <v>7.6666666666659999</v>
      </c>
      <c r="H211" s="588">
        <v>8.4481000000000002</v>
      </c>
      <c r="I211" s="585">
        <v>32.541899999999998</v>
      </c>
      <c r="J211" s="586">
        <v>24.875233333333</v>
      </c>
      <c r="K211" s="589">
        <v>1.4148652173909999</v>
      </c>
    </row>
    <row r="212" spans="1:11" ht="14.4" customHeight="1" thickBot="1" x14ac:dyDescent="0.35">
      <c r="A212" s="606" t="s">
        <v>525</v>
      </c>
      <c r="B212" s="590">
        <v>114.34714887715199</v>
      </c>
      <c r="C212" s="590">
        <v>35.659999999999997</v>
      </c>
      <c r="D212" s="591">
        <v>-78.687148877151998</v>
      </c>
      <c r="E212" s="597">
        <v>0.31185736024100003</v>
      </c>
      <c r="F212" s="590">
        <v>43.006095832151999</v>
      </c>
      <c r="G212" s="591">
        <v>14.335365277384</v>
      </c>
      <c r="H212" s="593">
        <v>3.137</v>
      </c>
      <c r="I212" s="590">
        <v>15.456</v>
      </c>
      <c r="J212" s="591">
        <v>1.1206347226160001</v>
      </c>
      <c r="K212" s="598">
        <v>0.35939091193700001</v>
      </c>
    </row>
    <row r="213" spans="1:11" ht="14.4" customHeight="1" thickBot="1" x14ac:dyDescent="0.35">
      <c r="A213" s="607" t="s">
        <v>526</v>
      </c>
      <c r="B213" s="585">
        <v>114.34714887715199</v>
      </c>
      <c r="C213" s="585">
        <v>35.659999999999997</v>
      </c>
      <c r="D213" s="586">
        <v>-78.687148877151998</v>
      </c>
      <c r="E213" s="587">
        <v>0.31185736024100003</v>
      </c>
      <c r="F213" s="585">
        <v>43.006095832151999</v>
      </c>
      <c r="G213" s="586">
        <v>14.335365277384</v>
      </c>
      <c r="H213" s="588">
        <v>3.137</v>
      </c>
      <c r="I213" s="585">
        <v>15.456</v>
      </c>
      <c r="J213" s="586">
        <v>1.1206347226160001</v>
      </c>
      <c r="K213" s="589">
        <v>0.35939091193700001</v>
      </c>
    </row>
    <row r="214" spans="1:11" ht="14.4" customHeight="1" thickBot="1" x14ac:dyDescent="0.35">
      <c r="A214" s="606" t="s">
        <v>527</v>
      </c>
      <c r="B214" s="590">
        <v>932.223964370678</v>
      </c>
      <c r="C214" s="590">
        <v>1066.8210999999999</v>
      </c>
      <c r="D214" s="591">
        <v>134.597135629322</v>
      </c>
      <c r="E214" s="597">
        <v>1.144382831565</v>
      </c>
      <c r="F214" s="590">
        <v>1160</v>
      </c>
      <c r="G214" s="591">
        <v>386.66666666666703</v>
      </c>
      <c r="H214" s="593">
        <v>85.492400000000004</v>
      </c>
      <c r="I214" s="590">
        <v>334.14620000000002</v>
      </c>
      <c r="J214" s="591">
        <v>-52.520466666666003</v>
      </c>
      <c r="K214" s="598">
        <v>0.288057068965</v>
      </c>
    </row>
    <row r="215" spans="1:11" ht="14.4" customHeight="1" thickBot="1" x14ac:dyDescent="0.35">
      <c r="A215" s="607" t="s">
        <v>528</v>
      </c>
      <c r="B215" s="585">
        <v>932.223964370678</v>
      </c>
      <c r="C215" s="585">
        <v>1066.8210999999999</v>
      </c>
      <c r="D215" s="586">
        <v>134.597135629322</v>
      </c>
      <c r="E215" s="587">
        <v>1.144382831565</v>
      </c>
      <c r="F215" s="585">
        <v>1160</v>
      </c>
      <c r="G215" s="586">
        <v>386.66666666666703</v>
      </c>
      <c r="H215" s="588">
        <v>85.492400000000004</v>
      </c>
      <c r="I215" s="585">
        <v>334.14620000000002</v>
      </c>
      <c r="J215" s="586">
        <v>-52.520466666666003</v>
      </c>
      <c r="K215" s="589">
        <v>0.288057068965</v>
      </c>
    </row>
    <row r="216" spans="1:11" ht="14.4" customHeight="1" thickBot="1" x14ac:dyDescent="0.35">
      <c r="A216" s="606" t="s">
        <v>529</v>
      </c>
      <c r="B216" s="590">
        <v>0</v>
      </c>
      <c r="C216" s="590">
        <v>10.252000000000001</v>
      </c>
      <c r="D216" s="591">
        <v>10.252000000000001</v>
      </c>
      <c r="E216" s="592" t="s">
        <v>322</v>
      </c>
      <c r="F216" s="590">
        <v>4.9406564584124654E-324</v>
      </c>
      <c r="G216" s="591">
        <v>0</v>
      </c>
      <c r="H216" s="593">
        <v>0.98899999999999999</v>
      </c>
      <c r="I216" s="590">
        <v>3.0259999999999998</v>
      </c>
      <c r="J216" s="591">
        <v>3.0259999999999998</v>
      </c>
      <c r="K216" s="594" t="s">
        <v>328</v>
      </c>
    </row>
    <row r="217" spans="1:11" ht="14.4" customHeight="1" thickBot="1" x14ac:dyDescent="0.35">
      <c r="A217" s="607" t="s">
        <v>530</v>
      </c>
      <c r="B217" s="585">
        <v>0</v>
      </c>
      <c r="C217" s="585">
        <v>10.252000000000001</v>
      </c>
      <c r="D217" s="586">
        <v>10.252000000000001</v>
      </c>
      <c r="E217" s="595" t="s">
        <v>322</v>
      </c>
      <c r="F217" s="585">
        <v>4.9406564584124654E-324</v>
      </c>
      <c r="G217" s="586">
        <v>0</v>
      </c>
      <c r="H217" s="588">
        <v>0.98899999999999999</v>
      </c>
      <c r="I217" s="585">
        <v>3.0259999999999998</v>
      </c>
      <c r="J217" s="586">
        <v>3.0259999999999998</v>
      </c>
      <c r="K217" s="596" t="s">
        <v>328</v>
      </c>
    </row>
    <row r="218" spans="1:11" ht="14.4" customHeight="1" thickBot="1" x14ac:dyDescent="0.35">
      <c r="A218" s="606" t="s">
        <v>531</v>
      </c>
      <c r="B218" s="590">
        <v>502.99999999999397</v>
      </c>
      <c r="C218" s="590">
        <v>445.53507000000002</v>
      </c>
      <c r="D218" s="591">
        <v>-57.464929999992997</v>
      </c>
      <c r="E218" s="597">
        <v>0.88575560636100004</v>
      </c>
      <c r="F218" s="590">
        <v>650</v>
      </c>
      <c r="G218" s="591">
        <v>216.666666666667</v>
      </c>
      <c r="H218" s="593">
        <v>46.506909999999998</v>
      </c>
      <c r="I218" s="590">
        <v>152.23687000000001</v>
      </c>
      <c r="J218" s="591">
        <v>-64.429796666665993</v>
      </c>
      <c r="K218" s="598">
        <v>0.23421056923</v>
      </c>
    </row>
    <row r="219" spans="1:11" ht="14.4" customHeight="1" thickBot="1" x14ac:dyDescent="0.35">
      <c r="A219" s="607" t="s">
        <v>532</v>
      </c>
      <c r="B219" s="585">
        <v>501.99999999999397</v>
      </c>
      <c r="C219" s="585">
        <v>444.95943</v>
      </c>
      <c r="D219" s="586">
        <v>-57.040569999992996</v>
      </c>
      <c r="E219" s="587">
        <v>0.88637336653300003</v>
      </c>
      <c r="F219" s="585">
        <v>619</v>
      </c>
      <c r="G219" s="586">
        <v>206.333333333333</v>
      </c>
      <c r="H219" s="588">
        <v>43.881079999999997</v>
      </c>
      <c r="I219" s="585">
        <v>141.73337000000001</v>
      </c>
      <c r="J219" s="586">
        <v>-64.599963333332994</v>
      </c>
      <c r="K219" s="589">
        <v>0.22897151857799999</v>
      </c>
    </row>
    <row r="220" spans="1:11" ht="14.4" customHeight="1" thickBot="1" x14ac:dyDescent="0.35">
      <c r="A220" s="607" t="s">
        <v>533</v>
      </c>
      <c r="B220" s="585">
        <v>0.99999999999900002</v>
      </c>
      <c r="C220" s="585">
        <v>0.57564000000000004</v>
      </c>
      <c r="D220" s="586">
        <v>-0.42435999999899998</v>
      </c>
      <c r="E220" s="587">
        <v>0.57564000000000004</v>
      </c>
      <c r="F220" s="585">
        <v>31</v>
      </c>
      <c r="G220" s="586">
        <v>10.333333333333</v>
      </c>
      <c r="H220" s="588">
        <v>2.6258300000000001</v>
      </c>
      <c r="I220" s="585">
        <v>10.503500000000001</v>
      </c>
      <c r="J220" s="586">
        <v>0.170166666666</v>
      </c>
      <c r="K220" s="589">
        <v>0.33882258064499998</v>
      </c>
    </row>
    <row r="221" spans="1:11" ht="14.4" customHeight="1" thickBot="1" x14ac:dyDescent="0.35">
      <c r="A221" s="606" t="s">
        <v>534</v>
      </c>
      <c r="B221" s="590">
        <v>0</v>
      </c>
      <c r="C221" s="590">
        <v>1619.4038599999999</v>
      </c>
      <c r="D221" s="591">
        <v>1619.4038599999999</v>
      </c>
      <c r="E221" s="592" t="s">
        <v>322</v>
      </c>
      <c r="F221" s="590">
        <v>4.9406564584124654E-324</v>
      </c>
      <c r="G221" s="591">
        <v>0</v>
      </c>
      <c r="H221" s="593">
        <v>133.82585</v>
      </c>
      <c r="I221" s="590">
        <v>565.89467000000002</v>
      </c>
      <c r="J221" s="591">
        <v>565.89467000000002</v>
      </c>
      <c r="K221" s="594" t="s">
        <v>328</v>
      </c>
    </row>
    <row r="222" spans="1:11" ht="14.4" customHeight="1" thickBot="1" x14ac:dyDescent="0.35">
      <c r="A222" s="607" t="s">
        <v>535</v>
      </c>
      <c r="B222" s="585">
        <v>0</v>
      </c>
      <c r="C222" s="585">
        <v>1619.4038599999999</v>
      </c>
      <c r="D222" s="586">
        <v>1619.4038599999999</v>
      </c>
      <c r="E222" s="595" t="s">
        <v>322</v>
      </c>
      <c r="F222" s="585">
        <v>4.9406564584124654E-324</v>
      </c>
      <c r="G222" s="586">
        <v>0</v>
      </c>
      <c r="H222" s="588">
        <v>133.82585</v>
      </c>
      <c r="I222" s="585">
        <v>565.89467000000002</v>
      </c>
      <c r="J222" s="586">
        <v>565.89467000000002</v>
      </c>
      <c r="K222" s="596" t="s">
        <v>328</v>
      </c>
    </row>
    <row r="223" spans="1:11" ht="14.4" customHeight="1" thickBot="1" x14ac:dyDescent="0.35">
      <c r="A223" s="606" t="s">
        <v>536</v>
      </c>
      <c r="B223" s="590">
        <v>11220.9999999999</v>
      </c>
      <c r="C223" s="590">
        <v>10111.908719999999</v>
      </c>
      <c r="D223" s="591">
        <v>-1109.09127999985</v>
      </c>
      <c r="E223" s="597">
        <v>0.90115931913299996</v>
      </c>
      <c r="F223" s="590">
        <v>10607</v>
      </c>
      <c r="G223" s="591">
        <v>3535.6666666666702</v>
      </c>
      <c r="H223" s="593">
        <v>895.06767000000002</v>
      </c>
      <c r="I223" s="590">
        <v>3740.0800800000002</v>
      </c>
      <c r="J223" s="591">
        <v>204.41341333333199</v>
      </c>
      <c r="K223" s="598">
        <v>0.35260489110900001</v>
      </c>
    </row>
    <row r="224" spans="1:11" ht="14.4" customHeight="1" thickBot="1" x14ac:dyDescent="0.35">
      <c r="A224" s="607" t="s">
        <v>537</v>
      </c>
      <c r="B224" s="585">
        <v>11220.9999999999</v>
      </c>
      <c r="C224" s="585">
        <v>10111.908719999999</v>
      </c>
      <c r="D224" s="586">
        <v>-1109.09127999985</v>
      </c>
      <c r="E224" s="587">
        <v>0.90115931913299996</v>
      </c>
      <c r="F224" s="585">
        <v>10607</v>
      </c>
      <c r="G224" s="586">
        <v>3535.6666666666702</v>
      </c>
      <c r="H224" s="588">
        <v>895.06767000000002</v>
      </c>
      <c r="I224" s="585">
        <v>3740.0800800000002</v>
      </c>
      <c r="J224" s="586">
        <v>204.41341333333199</v>
      </c>
      <c r="K224" s="589">
        <v>0.35260489110900001</v>
      </c>
    </row>
    <row r="225" spans="1:11" ht="14.4" customHeight="1" thickBot="1" x14ac:dyDescent="0.35">
      <c r="A225" s="611" t="s">
        <v>538</v>
      </c>
      <c r="B225" s="590">
        <v>0</v>
      </c>
      <c r="C225" s="590">
        <v>4.63</v>
      </c>
      <c r="D225" s="591">
        <v>4.63</v>
      </c>
      <c r="E225" s="592" t="s">
        <v>322</v>
      </c>
      <c r="F225" s="590">
        <v>4.9406564584124654E-324</v>
      </c>
      <c r="G225" s="591">
        <v>0</v>
      </c>
      <c r="H225" s="593">
        <v>4.9406564584124654E-324</v>
      </c>
      <c r="I225" s="590">
        <v>6.4619999999999997E-2</v>
      </c>
      <c r="J225" s="591">
        <v>6.4619999999999997E-2</v>
      </c>
      <c r="K225" s="594" t="s">
        <v>328</v>
      </c>
    </row>
    <row r="226" spans="1:11" ht="14.4" customHeight="1" thickBot="1" x14ac:dyDescent="0.35">
      <c r="A226" s="608" t="s">
        <v>539</v>
      </c>
      <c r="B226" s="590">
        <v>0</v>
      </c>
      <c r="C226" s="590">
        <v>4.63</v>
      </c>
      <c r="D226" s="591">
        <v>4.63</v>
      </c>
      <c r="E226" s="592" t="s">
        <v>322</v>
      </c>
      <c r="F226" s="590">
        <v>4.9406564584124654E-324</v>
      </c>
      <c r="G226" s="591">
        <v>0</v>
      </c>
      <c r="H226" s="593">
        <v>4.9406564584124654E-324</v>
      </c>
      <c r="I226" s="590">
        <v>6.4619999999999997E-2</v>
      </c>
      <c r="J226" s="591">
        <v>6.4619999999999997E-2</v>
      </c>
      <c r="K226" s="594" t="s">
        <v>328</v>
      </c>
    </row>
    <row r="227" spans="1:11" ht="14.4" customHeight="1" thickBot="1" x14ac:dyDescent="0.35">
      <c r="A227" s="610" t="s">
        <v>540</v>
      </c>
      <c r="B227" s="590">
        <v>0</v>
      </c>
      <c r="C227" s="590">
        <v>4.63</v>
      </c>
      <c r="D227" s="591">
        <v>4.63</v>
      </c>
      <c r="E227" s="592" t="s">
        <v>322</v>
      </c>
      <c r="F227" s="590">
        <v>4.9406564584124654E-324</v>
      </c>
      <c r="G227" s="591">
        <v>0</v>
      </c>
      <c r="H227" s="593">
        <v>4.9406564584124654E-324</v>
      </c>
      <c r="I227" s="590">
        <v>6.4619999999999997E-2</v>
      </c>
      <c r="J227" s="591">
        <v>6.4619999999999997E-2</v>
      </c>
      <c r="K227" s="594" t="s">
        <v>328</v>
      </c>
    </row>
    <row r="228" spans="1:11" ht="14.4" customHeight="1" thickBot="1" x14ac:dyDescent="0.35">
      <c r="A228" s="606" t="s">
        <v>541</v>
      </c>
      <c r="B228" s="590">
        <v>0</v>
      </c>
      <c r="C228" s="590">
        <v>4.63</v>
      </c>
      <c r="D228" s="591">
        <v>4.63</v>
      </c>
      <c r="E228" s="592" t="s">
        <v>322</v>
      </c>
      <c r="F228" s="590">
        <v>4.9406564584124654E-324</v>
      </c>
      <c r="G228" s="591">
        <v>0</v>
      </c>
      <c r="H228" s="593">
        <v>4.9406564584124654E-324</v>
      </c>
      <c r="I228" s="590">
        <v>6.4619999999999997E-2</v>
      </c>
      <c r="J228" s="591">
        <v>6.4619999999999997E-2</v>
      </c>
      <c r="K228" s="594" t="s">
        <v>328</v>
      </c>
    </row>
    <row r="229" spans="1:11" ht="14.4" customHeight="1" thickBot="1" x14ac:dyDescent="0.35">
      <c r="A229" s="607" t="s">
        <v>542</v>
      </c>
      <c r="B229" s="585">
        <v>4.9406564584124654E-324</v>
      </c>
      <c r="C229" s="585">
        <v>4.9406564584124654E-324</v>
      </c>
      <c r="D229" s="586">
        <v>0</v>
      </c>
      <c r="E229" s="587">
        <v>1</v>
      </c>
      <c r="F229" s="585">
        <v>4.9406564584124654E-324</v>
      </c>
      <c r="G229" s="586">
        <v>0</v>
      </c>
      <c r="H229" s="588">
        <v>4.9406564584124654E-324</v>
      </c>
      <c r="I229" s="585">
        <v>6.4619999999999997E-2</v>
      </c>
      <c r="J229" s="586">
        <v>6.4619999999999997E-2</v>
      </c>
      <c r="K229" s="596" t="s">
        <v>328</v>
      </c>
    </row>
    <row r="230" spans="1:11" ht="14.4" customHeight="1" thickBot="1" x14ac:dyDescent="0.35">
      <c r="A230" s="607" t="s">
        <v>543</v>
      </c>
      <c r="B230" s="585">
        <v>0</v>
      </c>
      <c r="C230" s="585">
        <v>4.63</v>
      </c>
      <c r="D230" s="586">
        <v>4.63</v>
      </c>
      <c r="E230" s="595" t="s">
        <v>322</v>
      </c>
      <c r="F230" s="585">
        <v>4.9406564584124654E-324</v>
      </c>
      <c r="G230" s="586">
        <v>0</v>
      </c>
      <c r="H230" s="588">
        <v>4.9406564584124654E-324</v>
      </c>
      <c r="I230" s="585">
        <v>1.9762625833649862E-323</v>
      </c>
      <c r="J230" s="586">
        <v>1.9762625833649862E-323</v>
      </c>
      <c r="K230" s="589">
        <v>4</v>
      </c>
    </row>
    <row r="231" spans="1:11" ht="14.4" customHeight="1" thickBot="1" x14ac:dyDescent="0.35">
      <c r="A231" s="612"/>
      <c r="B231" s="585">
        <v>-7538.2311784294698</v>
      </c>
      <c r="C231" s="585">
        <v>-16531.14459</v>
      </c>
      <c r="D231" s="586">
        <v>-8992.9134115705401</v>
      </c>
      <c r="E231" s="587">
        <v>2.1929739482250001</v>
      </c>
      <c r="F231" s="585">
        <v>-2695.4166713883201</v>
      </c>
      <c r="G231" s="586">
        <v>-898.47222379610605</v>
      </c>
      <c r="H231" s="588">
        <v>-2147.1234199999999</v>
      </c>
      <c r="I231" s="585">
        <v>-1039.99109000006</v>
      </c>
      <c r="J231" s="586">
        <v>-141.51886620395399</v>
      </c>
      <c r="K231" s="589">
        <v>0.38583685447900001</v>
      </c>
    </row>
    <row r="232" spans="1:11" ht="14.4" customHeight="1" thickBot="1" x14ac:dyDescent="0.35">
      <c r="A232" s="613" t="s">
        <v>66</v>
      </c>
      <c r="B232" s="599">
        <v>-7538.2311784292997</v>
      </c>
      <c r="C232" s="599">
        <v>-16531.14459</v>
      </c>
      <c r="D232" s="600">
        <v>-8992.9134115707202</v>
      </c>
      <c r="E232" s="601" t="s">
        <v>322</v>
      </c>
      <c r="F232" s="599">
        <v>-2695.4166713883201</v>
      </c>
      <c r="G232" s="600">
        <v>-898.47222379610298</v>
      </c>
      <c r="H232" s="599">
        <v>-2147.1234199999999</v>
      </c>
      <c r="I232" s="599">
        <v>-1039.99109000005</v>
      </c>
      <c r="J232" s="600">
        <v>-141.51886620394399</v>
      </c>
      <c r="K232" s="602">
        <v>0.38583685447900001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544</v>
      </c>
      <c r="B5" s="615" t="s">
        <v>545</v>
      </c>
      <c r="C5" s="616" t="s">
        <v>546</v>
      </c>
      <c r="D5" s="616" t="s">
        <v>546</v>
      </c>
      <c r="E5" s="616"/>
      <c r="F5" s="616" t="s">
        <v>546</v>
      </c>
      <c r="G5" s="616" t="s">
        <v>546</v>
      </c>
      <c r="H5" s="616" t="s">
        <v>546</v>
      </c>
      <c r="I5" s="617" t="s">
        <v>546</v>
      </c>
      <c r="J5" s="618" t="s">
        <v>74</v>
      </c>
    </row>
    <row r="6" spans="1:10" ht="14.4" customHeight="1" x14ac:dyDescent="0.3">
      <c r="A6" s="614" t="s">
        <v>544</v>
      </c>
      <c r="B6" s="615" t="s">
        <v>331</v>
      </c>
      <c r="C6" s="616">
        <v>5927.6314899999998</v>
      </c>
      <c r="D6" s="616">
        <v>4816.3333799999982</v>
      </c>
      <c r="E6" s="616"/>
      <c r="F6" s="616">
        <v>4277.771660000004</v>
      </c>
      <c r="G6" s="616">
        <v>4865.6666666666679</v>
      </c>
      <c r="H6" s="616">
        <v>-587.8950066666639</v>
      </c>
      <c r="I6" s="617">
        <v>0.87917482907446798</v>
      </c>
      <c r="J6" s="618" t="s">
        <v>1</v>
      </c>
    </row>
    <row r="7" spans="1:10" ht="14.4" customHeight="1" x14ac:dyDescent="0.3">
      <c r="A7" s="614" t="s">
        <v>544</v>
      </c>
      <c r="B7" s="615" t="s">
        <v>332</v>
      </c>
      <c r="C7" s="616">
        <v>616.79715999999996</v>
      </c>
      <c r="D7" s="616">
        <v>678.49914999999999</v>
      </c>
      <c r="E7" s="616"/>
      <c r="F7" s="616">
        <v>400.8236</v>
      </c>
      <c r="G7" s="616">
        <v>592</v>
      </c>
      <c r="H7" s="616">
        <v>-191.1764</v>
      </c>
      <c r="I7" s="617">
        <v>0.67706689189189184</v>
      </c>
      <c r="J7" s="618" t="s">
        <v>1</v>
      </c>
    </row>
    <row r="8" spans="1:10" ht="14.4" customHeight="1" x14ac:dyDescent="0.3">
      <c r="A8" s="614" t="s">
        <v>544</v>
      </c>
      <c r="B8" s="615" t="s">
        <v>333</v>
      </c>
      <c r="C8" s="616">
        <v>39.599999999999994</v>
      </c>
      <c r="D8" s="616">
        <v>20.297070000000001</v>
      </c>
      <c r="E8" s="616"/>
      <c r="F8" s="616">
        <v>0</v>
      </c>
      <c r="G8" s="616">
        <v>6.666666666666667</v>
      </c>
      <c r="H8" s="616">
        <v>-6.666666666666667</v>
      </c>
      <c r="I8" s="617">
        <v>0</v>
      </c>
      <c r="J8" s="618" t="s">
        <v>1</v>
      </c>
    </row>
    <row r="9" spans="1:10" ht="14.4" customHeight="1" x14ac:dyDescent="0.3">
      <c r="A9" s="614" t="s">
        <v>544</v>
      </c>
      <c r="B9" s="615" t="s">
        <v>334</v>
      </c>
      <c r="C9" s="616">
        <v>269.69487000000004</v>
      </c>
      <c r="D9" s="616">
        <v>267.954419999999</v>
      </c>
      <c r="E9" s="616"/>
      <c r="F9" s="616">
        <v>237.89193999999998</v>
      </c>
      <c r="G9" s="616">
        <v>293.33333333333331</v>
      </c>
      <c r="H9" s="616">
        <v>-55.441393333333338</v>
      </c>
      <c r="I9" s="617">
        <v>0.81099524999999995</v>
      </c>
      <c r="J9" s="618" t="s">
        <v>1</v>
      </c>
    </row>
    <row r="10" spans="1:10" ht="14.4" customHeight="1" x14ac:dyDescent="0.3">
      <c r="A10" s="614" t="s">
        <v>544</v>
      </c>
      <c r="B10" s="615" t="s">
        <v>335</v>
      </c>
      <c r="C10" s="616">
        <v>29.227219999999999</v>
      </c>
      <c r="D10" s="616">
        <v>0</v>
      </c>
      <c r="E10" s="616"/>
      <c r="F10" s="616">
        <v>21.73836</v>
      </c>
      <c r="G10" s="616">
        <v>19</v>
      </c>
      <c r="H10" s="616">
        <v>2.7383600000000001</v>
      </c>
      <c r="I10" s="617">
        <v>1.1441242105263159</v>
      </c>
      <c r="J10" s="618" t="s">
        <v>1</v>
      </c>
    </row>
    <row r="11" spans="1:10" ht="14.4" customHeight="1" x14ac:dyDescent="0.3">
      <c r="A11" s="614" t="s">
        <v>544</v>
      </c>
      <c r="B11" s="615" t="s">
        <v>336</v>
      </c>
      <c r="C11" s="616">
        <v>738.4217000000001</v>
      </c>
      <c r="D11" s="616">
        <v>683.62954999999999</v>
      </c>
      <c r="E11" s="616"/>
      <c r="F11" s="616">
        <v>571.74064000000101</v>
      </c>
      <c r="G11" s="616">
        <v>444.33333333333331</v>
      </c>
      <c r="H11" s="616">
        <v>127.40730666666769</v>
      </c>
      <c r="I11" s="617">
        <v>1.2867381245311351</v>
      </c>
      <c r="J11" s="618" t="s">
        <v>1</v>
      </c>
    </row>
    <row r="12" spans="1:10" ht="14.4" customHeight="1" x14ac:dyDescent="0.3">
      <c r="A12" s="614" t="s">
        <v>544</v>
      </c>
      <c r="B12" s="615" t="s">
        <v>337</v>
      </c>
      <c r="C12" s="616">
        <v>632.82875000000001</v>
      </c>
      <c r="D12" s="616">
        <v>514.49476999999899</v>
      </c>
      <c r="E12" s="616"/>
      <c r="F12" s="616">
        <v>629.62269000000106</v>
      </c>
      <c r="G12" s="616">
        <v>279.33333333333331</v>
      </c>
      <c r="H12" s="616">
        <v>350.28935666666774</v>
      </c>
      <c r="I12" s="617">
        <v>2.2540191766109823</v>
      </c>
      <c r="J12" s="618" t="s">
        <v>1</v>
      </c>
    </row>
    <row r="13" spans="1:10" ht="14.4" customHeight="1" x14ac:dyDescent="0.3">
      <c r="A13" s="614" t="s">
        <v>544</v>
      </c>
      <c r="B13" s="615" t="s">
        <v>338</v>
      </c>
      <c r="C13" s="616">
        <v>249.27262999999999</v>
      </c>
      <c r="D13" s="616">
        <v>241.55203999999898</v>
      </c>
      <c r="E13" s="616"/>
      <c r="F13" s="616">
        <v>240.55736000000002</v>
      </c>
      <c r="G13" s="616">
        <v>211.33333333333334</v>
      </c>
      <c r="H13" s="616">
        <v>29.224026666666674</v>
      </c>
      <c r="I13" s="617">
        <v>1.1382840378548895</v>
      </c>
      <c r="J13" s="618" t="s">
        <v>1</v>
      </c>
    </row>
    <row r="14" spans="1:10" ht="14.4" customHeight="1" x14ac:dyDescent="0.3">
      <c r="A14" s="614" t="s">
        <v>544</v>
      </c>
      <c r="B14" s="615" t="s">
        <v>547</v>
      </c>
      <c r="C14" s="616">
        <v>8503.4738199999993</v>
      </c>
      <c r="D14" s="616">
        <v>7222.7603799999943</v>
      </c>
      <c r="E14" s="616"/>
      <c r="F14" s="616">
        <v>6380.1462500000052</v>
      </c>
      <c r="G14" s="616">
        <v>6711.666666666667</v>
      </c>
      <c r="H14" s="616">
        <v>-331.52041666666173</v>
      </c>
      <c r="I14" s="617">
        <v>0.9506053513781979</v>
      </c>
      <c r="J14" s="618" t="s">
        <v>548</v>
      </c>
    </row>
    <row r="16" spans="1:10" ht="14.4" customHeight="1" x14ac:dyDescent="0.3">
      <c r="A16" s="614" t="s">
        <v>544</v>
      </c>
      <c r="B16" s="615" t="s">
        <v>545</v>
      </c>
      <c r="C16" s="616" t="s">
        <v>546</v>
      </c>
      <c r="D16" s="616" t="s">
        <v>546</v>
      </c>
      <c r="E16" s="616"/>
      <c r="F16" s="616" t="s">
        <v>546</v>
      </c>
      <c r="G16" s="616" t="s">
        <v>546</v>
      </c>
      <c r="H16" s="616" t="s">
        <v>546</v>
      </c>
      <c r="I16" s="617" t="s">
        <v>546</v>
      </c>
      <c r="J16" s="618" t="s">
        <v>74</v>
      </c>
    </row>
    <row r="17" spans="1:10" ht="14.4" customHeight="1" x14ac:dyDescent="0.3">
      <c r="A17" s="614" t="s">
        <v>549</v>
      </c>
      <c r="B17" s="615" t="s">
        <v>550</v>
      </c>
      <c r="C17" s="616" t="s">
        <v>546</v>
      </c>
      <c r="D17" s="616" t="s">
        <v>546</v>
      </c>
      <c r="E17" s="616"/>
      <c r="F17" s="616" t="s">
        <v>546</v>
      </c>
      <c r="G17" s="616" t="s">
        <v>546</v>
      </c>
      <c r="H17" s="616" t="s">
        <v>546</v>
      </c>
      <c r="I17" s="617" t="s">
        <v>546</v>
      </c>
      <c r="J17" s="618" t="s">
        <v>0</v>
      </c>
    </row>
    <row r="18" spans="1:10" ht="14.4" customHeight="1" x14ac:dyDescent="0.3">
      <c r="A18" s="614" t="s">
        <v>549</v>
      </c>
      <c r="B18" s="615" t="s">
        <v>331</v>
      </c>
      <c r="C18" s="616">
        <v>4.3507199999999999</v>
      </c>
      <c r="D18" s="616">
        <v>11.559430000000003</v>
      </c>
      <c r="E18" s="616"/>
      <c r="F18" s="616">
        <v>3.8207300000000002</v>
      </c>
      <c r="G18" s="616">
        <v>10</v>
      </c>
      <c r="H18" s="616">
        <v>-6.1792699999999998</v>
      </c>
      <c r="I18" s="617">
        <v>0.382073</v>
      </c>
      <c r="J18" s="618" t="s">
        <v>1</v>
      </c>
    </row>
    <row r="19" spans="1:10" ht="14.4" customHeight="1" x14ac:dyDescent="0.3">
      <c r="A19" s="614" t="s">
        <v>549</v>
      </c>
      <c r="B19" s="615" t="s">
        <v>551</v>
      </c>
      <c r="C19" s="616">
        <v>4.3507199999999999</v>
      </c>
      <c r="D19" s="616">
        <v>11.559430000000003</v>
      </c>
      <c r="E19" s="616"/>
      <c r="F19" s="616">
        <v>3.8207300000000002</v>
      </c>
      <c r="G19" s="616">
        <v>10</v>
      </c>
      <c r="H19" s="616">
        <v>-6.1792699999999998</v>
      </c>
      <c r="I19" s="617">
        <v>0.382073</v>
      </c>
      <c r="J19" s="618" t="s">
        <v>552</v>
      </c>
    </row>
    <row r="20" spans="1:10" ht="14.4" customHeight="1" x14ac:dyDescent="0.3">
      <c r="A20" s="614" t="s">
        <v>546</v>
      </c>
      <c r="B20" s="615" t="s">
        <v>546</v>
      </c>
      <c r="C20" s="616" t="s">
        <v>546</v>
      </c>
      <c r="D20" s="616" t="s">
        <v>546</v>
      </c>
      <c r="E20" s="616"/>
      <c r="F20" s="616" t="s">
        <v>546</v>
      </c>
      <c r="G20" s="616" t="s">
        <v>546</v>
      </c>
      <c r="H20" s="616" t="s">
        <v>546</v>
      </c>
      <c r="I20" s="617" t="s">
        <v>546</v>
      </c>
      <c r="J20" s="618" t="s">
        <v>553</v>
      </c>
    </row>
    <row r="21" spans="1:10" ht="14.4" customHeight="1" x14ac:dyDescent="0.3">
      <c r="A21" s="614" t="s">
        <v>554</v>
      </c>
      <c r="B21" s="615" t="s">
        <v>555</v>
      </c>
      <c r="C21" s="616" t="s">
        <v>546</v>
      </c>
      <c r="D21" s="616" t="s">
        <v>546</v>
      </c>
      <c r="E21" s="616"/>
      <c r="F21" s="616" t="s">
        <v>546</v>
      </c>
      <c r="G21" s="616" t="s">
        <v>546</v>
      </c>
      <c r="H21" s="616" t="s">
        <v>546</v>
      </c>
      <c r="I21" s="617" t="s">
        <v>546</v>
      </c>
      <c r="J21" s="618" t="s">
        <v>0</v>
      </c>
    </row>
    <row r="22" spans="1:10" ht="14.4" customHeight="1" x14ac:dyDescent="0.3">
      <c r="A22" s="614" t="s">
        <v>554</v>
      </c>
      <c r="B22" s="615" t="s">
        <v>331</v>
      </c>
      <c r="C22" s="616">
        <v>2551.6658199999997</v>
      </c>
      <c r="D22" s="616">
        <v>2413.121799999999</v>
      </c>
      <c r="E22" s="616"/>
      <c r="F22" s="616">
        <v>2347.5413200000021</v>
      </c>
      <c r="G22" s="616">
        <v>2336</v>
      </c>
      <c r="H22" s="616">
        <v>11.541320000002088</v>
      </c>
      <c r="I22" s="617">
        <v>1.0049406335616446</v>
      </c>
      <c r="J22" s="618" t="s">
        <v>1</v>
      </c>
    </row>
    <row r="23" spans="1:10" ht="14.4" customHeight="1" x14ac:dyDescent="0.3">
      <c r="A23" s="614" t="s">
        <v>554</v>
      </c>
      <c r="B23" s="615" t="s">
        <v>332</v>
      </c>
      <c r="C23" s="616">
        <v>544.88076999999998</v>
      </c>
      <c r="D23" s="616">
        <v>607.83445000000006</v>
      </c>
      <c r="E23" s="616"/>
      <c r="F23" s="616">
        <v>400.8236</v>
      </c>
      <c r="G23" s="616">
        <v>554.33333333333337</v>
      </c>
      <c r="H23" s="616">
        <v>-153.50973333333337</v>
      </c>
      <c r="I23" s="617">
        <v>0.72307324113048699</v>
      </c>
      <c r="J23" s="618" t="s">
        <v>1</v>
      </c>
    </row>
    <row r="24" spans="1:10" ht="14.4" customHeight="1" x14ac:dyDescent="0.3">
      <c r="A24" s="614" t="s">
        <v>554</v>
      </c>
      <c r="B24" s="615" t="s">
        <v>333</v>
      </c>
      <c r="C24" s="616">
        <v>39.599999999999994</v>
      </c>
      <c r="D24" s="616">
        <v>20.297070000000001</v>
      </c>
      <c r="E24" s="616"/>
      <c r="F24" s="616">
        <v>0</v>
      </c>
      <c r="G24" s="616">
        <v>6.666666666666667</v>
      </c>
      <c r="H24" s="616">
        <v>-6.666666666666667</v>
      </c>
      <c r="I24" s="617">
        <v>0</v>
      </c>
      <c r="J24" s="618" t="s">
        <v>1</v>
      </c>
    </row>
    <row r="25" spans="1:10" ht="14.4" customHeight="1" x14ac:dyDescent="0.3">
      <c r="A25" s="614" t="s">
        <v>554</v>
      </c>
      <c r="B25" s="615" t="s">
        <v>334</v>
      </c>
      <c r="C25" s="616">
        <v>269.69487000000004</v>
      </c>
      <c r="D25" s="616">
        <v>267.954419999999</v>
      </c>
      <c r="E25" s="616"/>
      <c r="F25" s="616">
        <v>237.89193999999998</v>
      </c>
      <c r="G25" s="616">
        <v>293.33333333333331</v>
      </c>
      <c r="H25" s="616">
        <v>-55.441393333333338</v>
      </c>
      <c r="I25" s="617">
        <v>0.81099524999999995</v>
      </c>
      <c r="J25" s="618" t="s">
        <v>1</v>
      </c>
    </row>
    <row r="26" spans="1:10" ht="14.4" customHeight="1" x14ac:dyDescent="0.3">
      <c r="A26" s="614" t="s">
        <v>554</v>
      </c>
      <c r="B26" s="615" t="s">
        <v>335</v>
      </c>
      <c r="C26" s="616">
        <v>29.227219999999999</v>
      </c>
      <c r="D26" s="616">
        <v>0</v>
      </c>
      <c r="E26" s="616"/>
      <c r="F26" s="616">
        <v>21.73836</v>
      </c>
      <c r="G26" s="616">
        <v>19</v>
      </c>
      <c r="H26" s="616">
        <v>2.7383600000000001</v>
      </c>
      <c r="I26" s="617">
        <v>1.1441242105263159</v>
      </c>
      <c r="J26" s="618" t="s">
        <v>1</v>
      </c>
    </row>
    <row r="27" spans="1:10" ht="14.4" customHeight="1" x14ac:dyDescent="0.3">
      <c r="A27" s="614" t="s">
        <v>554</v>
      </c>
      <c r="B27" s="615" t="s">
        <v>336</v>
      </c>
      <c r="C27" s="616">
        <v>738.4217000000001</v>
      </c>
      <c r="D27" s="616">
        <v>683.62954999999999</v>
      </c>
      <c r="E27" s="616"/>
      <c r="F27" s="616">
        <v>571.74064000000101</v>
      </c>
      <c r="G27" s="616">
        <v>444.33333333333331</v>
      </c>
      <c r="H27" s="616">
        <v>127.40730666666769</v>
      </c>
      <c r="I27" s="617">
        <v>1.2867381245311351</v>
      </c>
      <c r="J27" s="618" t="s">
        <v>1</v>
      </c>
    </row>
    <row r="28" spans="1:10" ht="14.4" customHeight="1" x14ac:dyDescent="0.3">
      <c r="A28" s="614" t="s">
        <v>554</v>
      </c>
      <c r="B28" s="615" t="s">
        <v>337</v>
      </c>
      <c r="C28" s="616">
        <v>632.82875000000001</v>
      </c>
      <c r="D28" s="616">
        <v>514.49476999999899</v>
      </c>
      <c r="E28" s="616"/>
      <c r="F28" s="616">
        <v>629.62269000000106</v>
      </c>
      <c r="G28" s="616">
        <v>279.33333333333331</v>
      </c>
      <c r="H28" s="616">
        <v>350.28935666666774</v>
      </c>
      <c r="I28" s="617">
        <v>2.2540191766109823</v>
      </c>
      <c r="J28" s="618" t="s">
        <v>1</v>
      </c>
    </row>
    <row r="29" spans="1:10" ht="14.4" customHeight="1" x14ac:dyDescent="0.3">
      <c r="A29" s="614" t="s">
        <v>554</v>
      </c>
      <c r="B29" s="615" t="s">
        <v>338</v>
      </c>
      <c r="C29" s="616">
        <v>58.659629999999993</v>
      </c>
      <c r="D29" s="616">
        <v>67.754369999999994</v>
      </c>
      <c r="E29" s="616"/>
      <c r="F29" s="616">
        <v>60.004690000000004</v>
      </c>
      <c r="G29" s="616">
        <v>60.666666666666664</v>
      </c>
      <c r="H29" s="616">
        <v>-0.66197666666666066</v>
      </c>
      <c r="I29" s="617">
        <v>0.98908829670329679</v>
      </c>
      <c r="J29" s="618" t="s">
        <v>1</v>
      </c>
    </row>
    <row r="30" spans="1:10" ht="14.4" customHeight="1" x14ac:dyDescent="0.3">
      <c r="A30" s="614" t="s">
        <v>554</v>
      </c>
      <c r="B30" s="615" t="s">
        <v>556</v>
      </c>
      <c r="C30" s="616">
        <v>4864.97876</v>
      </c>
      <c r="D30" s="616">
        <v>4575.0864299999976</v>
      </c>
      <c r="E30" s="616"/>
      <c r="F30" s="616">
        <v>4269.3632400000042</v>
      </c>
      <c r="G30" s="616">
        <v>3993.666666666667</v>
      </c>
      <c r="H30" s="616">
        <v>275.69657333333726</v>
      </c>
      <c r="I30" s="617">
        <v>1.06903344628996</v>
      </c>
      <c r="J30" s="618" t="s">
        <v>552</v>
      </c>
    </row>
    <row r="31" spans="1:10" ht="14.4" customHeight="1" x14ac:dyDescent="0.3">
      <c r="A31" s="614" t="s">
        <v>546</v>
      </c>
      <c r="B31" s="615" t="s">
        <v>546</v>
      </c>
      <c r="C31" s="616" t="s">
        <v>546</v>
      </c>
      <c r="D31" s="616" t="s">
        <v>546</v>
      </c>
      <c r="E31" s="616"/>
      <c r="F31" s="616" t="s">
        <v>546</v>
      </c>
      <c r="G31" s="616" t="s">
        <v>546</v>
      </c>
      <c r="H31" s="616" t="s">
        <v>546</v>
      </c>
      <c r="I31" s="617" t="s">
        <v>546</v>
      </c>
      <c r="J31" s="618" t="s">
        <v>553</v>
      </c>
    </row>
    <row r="32" spans="1:10" ht="14.4" customHeight="1" x14ac:dyDescent="0.3">
      <c r="A32" s="614" t="s">
        <v>557</v>
      </c>
      <c r="B32" s="615" t="s">
        <v>558</v>
      </c>
      <c r="C32" s="616" t="s">
        <v>546</v>
      </c>
      <c r="D32" s="616" t="s">
        <v>546</v>
      </c>
      <c r="E32" s="616"/>
      <c r="F32" s="616" t="s">
        <v>546</v>
      </c>
      <c r="G32" s="616" t="s">
        <v>546</v>
      </c>
      <c r="H32" s="616" t="s">
        <v>546</v>
      </c>
      <c r="I32" s="617" t="s">
        <v>546</v>
      </c>
      <c r="J32" s="618" t="s">
        <v>0</v>
      </c>
    </row>
    <row r="33" spans="1:10" ht="14.4" customHeight="1" x14ac:dyDescent="0.3">
      <c r="A33" s="614" t="s">
        <v>557</v>
      </c>
      <c r="B33" s="615" t="s">
        <v>331</v>
      </c>
      <c r="C33" s="616">
        <v>1823.39887</v>
      </c>
      <c r="D33" s="616">
        <v>1233.94903</v>
      </c>
      <c r="E33" s="616"/>
      <c r="F33" s="616">
        <v>914.73778000000107</v>
      </c>
      <c r="G33" s="616">
        <v>1265.6666666666667</v>
      </c>
      <c r="H33" s="616">
        <v>-350.92888666666568</v>
      </c>
      <c r="I33" s="617">
        <v>0.72273198314458864</v>
      </c>
      <c r="J33" s="618" t="s">
        <v>1</v>
      </c>
    </row>
    <row r="34" spans="1:10" ht="14.4" customHeight="1" x14ac:dyDescent="0.3">
      <c r="A34" s="614" t="s">
        <v>557</v>
      </c>
      <c r="B34" s="615" t="s">
        <v>332</v>
      </c>
      <c r="C34" s="616">
        <v>20.71115</v>
      </c>
      <c r="D34" s="616">
        <v>34.922699999999999</v>
      </c>
      <c r="E34" s="616"/>
      <c r="F34" s="616">
        <v>0</v>
      </c>
      <c r="G34" s="616">
        <v>11.666666666666666</v>
      </c>
      <c r="H34" s="616">
        <v>-11.666666666666666</v>
      </c>
      <c r="I34" s="617">
        <v>0</v>
      </c>
      <c r="J34" s="618" t="s">
        <v>1</v>
      </c>
    </row>
    <row r="35" spans="1:10" ht="14.4" customHeight="1" x14ac:dyDescent="0.3">
      <c r="A35" s="614" t="s">
        <v>557</v>
      </c>
      <c r="B35" s="615" t="s">
        <v>338</v>
      </c>
      <c r="C35" s="616">
        <v>189.51176000000001</v>
      </c>
      <c r="D35" s="616">
        <v>173.427369999999</v>
      </c>
      <c r="E35" s="616"/>
      <c r="F35" s="616">
        <v>180.55267000000001</v>
      </c>
      <c r="G35" s="616">
        <v>150.33333333333334</v>
      </c>
      <c r="H35" s="616">
        <v>30.219336666666663</v>
      </c>
      <c r="I35" s="617">
        <v>1.2010155432372505</v>
      </c>
      <c r="J35" s="618" t="s">
        <v>1</v>
      </c>
    </row>
    <row r="36" spans="1:10" ht="14.4" customHeight="1" x14ac:dyDescent="0.3">
      <c r="A36" s="614" t="s">
        <v>557</v>
      </c>
      <c r="B36" s="615" t="s">
        <v>559</v>
      </c>
      <c r="C36" s="616">
        <v>2033.6217800000002</v>
      </c>
      <c r="D36" s="616">
        <v>1442.299099999999</v>
      </c>
      <c r="E36" s="616"/>
      <c r="F36" s="616">
        <v>1095.2904500000011</v>
      </c>
      <c r="G36" s="616">
        <v>1427.6666666666667</v>
      </c>
      <c r="H36" s="616">
        <v>-332.37621666666564</v>
      </c>
      <c r="I36" s="617">
        <v>0.76718920149428049</v>
      </c>
      <c r="J36" s="618" t="s">
        <v>552</v>
      </c>
    </row>
    <row r="37" spans="1:10" ht="14.4" customHeight="1" x14ac:dyDescent="0.3">
      <c r="A37" s="614" t="s">
        <v>546</v>
      </c>
      <c r="B37" s="615" t="s">
        <v>546</v>
      </c>
      <c r="C37" s="616" t="s">
        <v>546</v>
      </c>
      <c r="D37" s="616" t="s">
        <v>546</v>
      </c>
      <c r="E37" s="616"/>
      <c r="F37" s="616" t="s">
        <v>546</v>
      </c>
      <c r="G37" s="616" t="s">
        <v>546</v>
      </c>
      <c r="H37" s="616" t="s">
        <v>546</v>
      </c>
      <c r="I37" s="617" t="s">
        <v>546</v>
      </c>
      <c r="J37" s="618" t="s">
        <v>553</v>
      </c>
    </row>
    <row r="38" spans="1:10" ht="14.4" customHeight="1" x14ac:dyDescent="0.3">
      <c r="A38" s="614" t="s">
        <v>560</v>
      </c>
      <c r="B38" s="615" t="s">
        <v>561</v>
      </c>
      <c r="C38" s="616" t="s">
        <v>546</v>
      </c>
      <c r="D38" s="616" t="s">
        <v>546</v>
      </c>
      <c r="E38" s="616"/>
      <c r="F38" s="616" t="s">
        <v>546</v>
      </c>
      <c r="G38" s="616" t="s">
        <v>546</v>
      </c>
      <c r="H38" s="616" t="s">
        <v>546</v>
      </c>
      <c r="I38" s="617" t="s">
        <v>546</v>
      </c>
      <c r="J38" s="618" t="s">
        <v>0</v>
      </c>
    </row>
    <row r="39" spans="1:10" ht="14.4" customHeight="1" x14ac:dyDescent="0.3">
      <c r="A39" s="614" t="s">
        <v>560</v>
      </c>
      <c r="B39" s="615" t="s">
        <v>331</v>
      </c>
      <c r="C39" s="616">
        <v>1324.759</v>
      </c>
      <c r="D39" s="616">
        <v>1005.99863</v>
      </c>
      <c r="E39" s="616"/>
      <c r="F39" s="616">
        <v>888.63687000000095</v>
      </c>
      <c r="G39" s="616">
        <v>1095.6666666666667</v>
      </c>
      <c r="H39" s="616">
        <v>-207.02979666666579</v>
      </c>
      <c r="I39" s="617">
        <v>0.81104673258290316</v>
      </c>
      <c r="J39" s="618" t="s">
        <v>1</v>
      </c>
    </row>
    <row r="40" spans="1:10" ht="14.4" customHeight="1" x14ac:dyDescent="0.3">
      <c r="A40" s="614" t="s">
        <v>560</v>
      </c>
      <c r="B40" s="615" t="s">
        <v>332</v>
      </c>
      <c r="C40" s="616">
        <v>47.134569999999997</v>
      </c>
      <c r="D40" s="616">
        <v>35.742000000000004</v>
      </c>
      <c r="E40" s="616"/>
      <c r="F40" s="616">
        <v>0</v>
      </c>
      <c r="G40" s="616">
        <v>26</v>
      </c>
      <c r="H40" s="616">
        <v>-26</v>
      </c>
      <c r="I40" s="617">
        <v>0</v>
      </c>
      <c r="J40" s="618" t="s">
        <v>1</v>
      </c>
    </row>
    <row r="41" spans="1:10" ht="14.4" customHeight="1" x14ac:dyDescent="0.3">
      <c r="A41" s="614" t="s">
        <v>560</v>
      </c>
      <c r="B41" s="615" t="s">
        <v>562</v>
      </c>
      <c r="C41" s="616">
        <v>1371.89357</v>
      </c>
      <c r="D41" s="616">
        <v>1041.74063</v>
      </c>
      <c r="E41" s="616"/>
      <c r="F41" s="616">
        <v>888.63687000000095</v>
      </c>
      <c r="G41" s="616">
        <v>1121.6666666666667</v>
      </c>
      <c r="H41" s="616">
        <v>-233.02979666666579</v>
      </c>
      <c r="I41" s="617">
        <v>0.79224683803863383</v>
      </c>
      <c r="J41" s="618" t="s">
        <v>552</v>
      </c>
    </row>
    <row r="42" spans="1:10" ht="14.4" customHeight="1" x14ac:dyDescent="0.3">
      <c r="A42" s="614" t="s">
        <v>546</v>
      </c>
      <c r="B42" s="615" t="s">
        <v>546</v>
      </c>
      <c r="C42" s="616" t="s">
        <v>546</v>
      </c>
      <c r="D42" s="616" t="s">
        <v>546</v>
      </c>
      <c r="E42" s="616"/>
      <c r="F42" s="616" t="s">
        <v>546</v>
      </c>
      <c r="G42" s="616" t="s">
        <v>546</v>
      </c>
      <c r="H42" s="616" t="s">
        <v>546</v>
      </c>
      <c r="I42" s="617" t="s">
        <v>546</v>
      </c>
      <c r="J42" s="618" t="s">
        <v>553</v>
      </c>
    </row>
    <row r="43" spans="1:10" ht="14.4" customHeight="1" x14ac:dyDescent="0.3">
      <c r="A43" s="614" t="s">
        <v>563</v>
      </c>
      <c r="B43" s="615" t="s">
        <v>564</v>
      </c>
      <c r="C43" s="616" t="s">
        <v>546</v>
      </c>
      <c r="D43" s="616" t="s">
        <v>546</v>
      </c>
      <c r="E43" s="616"/>
      <c r="F43" s="616" t="s">
        <v>546</v>
      </c>
      <c r="G43" s="616" t="s">
        <v>546</v>
      </c>
      <c r="H43" s="616" t="s">
        <v>546</v>
      </c>
      <c r="I43" s="617" t="s">
        <v>546</v>
      </c>
      <c r="J43" s="618" t="s">
        <v>0</v>
      </c>
    </row>
    <row r="44" spans="1:10" ht="14.4" customHeight="1" x14ac:dyDescent="0.3">
      <c r="A44" s="614" t="s">
        <v>563</v>
      </c>
      <c r="B44" s="615" t="s">
        <v>331</v>
      </c>
      <c r="C44" s="616">
        <v>68.044229999999999</v>
      </c>
      <c r="D44" s="616">
        <v>53.920619999999005</v>
      </c>
      <c r="E44" s="616"/>
      <c r="F44" s="616">
        <v>49.955869999999997</v>
      </c>
      <c r="G44" s="616">
        <v>51.666666666666664</v>
      </c>
      <c r="H44" s="616">
        <v>-1.710796666666667</v>
      </c>
      <c r="I44" s="617">
        <v>0.96688780645161287</v>
      </c>
      <c r="J44" s="618" t="s">
        <v>1</v>
      </c>
    </row>
    <row r="45" spans="1:10" ht="14.4" customHeight="1" x14ac:dyDescent="0.3">
      <c r="A45" s="614" t="s">
        <v>563</v>
      </c>
      <c r="B45" s="615" t="s">
        <v>332</v>
      </c>
      <c r="C45" s="616">
        <v>4.0706699999999998</v>
      </c>
      <c r="D45" s="616">
        <v>0</v>
      </c>
      <c r="E45" s="616"/>
      <c r="F45" s="616" t="s">
        <v>546</v>
      </c>
      <c r="G45" s="616" t="s">
        <v>546</v>
      </c>
      <c r="H45" s="616" t="s">
        <v>546</v>
      </c>
      <c r="I45" s="617" t="s">
        <v>546</v>
      </c>
      <c r="J45" s="618" t="s">
        <v>1</v>
      </c>
    </row>
    <row r="46" spans="1:10" ht="14.4" customHeight="1" x14ac:dyDescent="0.3">
      <c r="A46" s="614" t="s">
        <v>563</v>
      </c>
      <c r="B46" s="615" t="s">
        <v>338</v>
      </c>
      <c r="C46" s="616">
        <v>1.10124</v>
      </c>
      <c r="D46" s="616">
        <v>0.37030000000000002</v>
      </c>
      <c r="E46" s="616"/>
      <c r="F46" s="616">
        <v>0</v>
      </c>
      <c r="G46" s="616">
        <v>0.33333333333333331</v>
      </c>
      <c r="H46" s="616">
        <v>-0.33333333333333331</v>
      </c>
      <c r="I46" s="617">
        <v>0</v>
      </c>
      <c r="J46" s="618" t="s">
        <v>1</v>
      </c>
    </row>
    <row r="47" spans="1:10" ht="14.4" customHeight="1" x14ac:dyDescent="0.3">
      <c r="A47" s="614" t="s">
        <v>563</v>
      </c>
      <c r="B47" s="615" t="s">
        <v>565</v>
      </c>
      <c r="C47" s="616">
        <v>73.21614000000001</v>
      </c>
      <c r="D47" s="616">
        <v>54.290919999999005</v>
      </c>
      <c r="E47" s="616"/>
      <c r="F47" s="616">
        <v>49.955869999999997</v>
      </c>
      <c r="G47" s="616">
        <v>52</v>
      </c>
      <c r="H47" s="616">
        <v>-2.0441300000000027</v>
      </c>
      <c r="I47" s="617">
        <v>0.96068980769230761</v>
      </c>
      <c r="J47" s="618" t="s">
        <v>552</v>
      </c>
    </row>
    <row r="48" spans="1:10" ht="14.4" customHeight="1" x14ac:dyDescent="0.3">
      <c r="A48" s="614" t="s">
        <v>546</v>
      </c>
      <c r="B48" s="615" t="s">
        <v>546</v>
      </c>
      <c r="C48" s="616" t="s">
        <v>546</v>
      </c>
      <c r="D48" s="616" t="s">
        <v>546</v>
      </c>
      <c r="E48" s="616"/>
      <c r="F48" s="616" t="s">
        <v>546</v>
      </c>
      <c r="G48" s="616" t="s">
        <v>546</v>
      </c>
      <c r="H48" s="616" t="s">
        <v>546</v>
      </c>
      <c r="I48" s="617" t="s">
        <v>546</v>
      </c>
      <c r="J48" s="618" t="s">
        <v>553</v>
      </c>
    </row>
    <row r="49" spans="1:10" ht="14.4" customHeight="1" x14ac:dyDescent="0.3">
      <c r="A49" s="614" t="s">
        <v>566</v>
      </c>
      <c r="B49" s="615" t="s">
        <v>567</v>
      </c>
      <c r="C49" s="616" t="s">
        <v>546</v>
      </c>
      <c r="D49" s="616" t="s">
        <v>546</v>
      </c>
      <c r="E49" s="616"/>
      <c r="F49" s="616" t="s">
        <v>546</v>
      </c>
      <c r="G49" s="616" t="s">
        <v>546</v>
      </c>
      <c r="H49" s="616" t="s">
        <v>546</v>
      </c>
      <c r="I49" s="617" t="s">
        <v>546</v>
      </c>
      <c r="J49" s="618" t="s">
        <v>0</v>
      </c>
    </row>
    <row r="50" spans="1:10" ht="14.4" customHeight="1" x14ac:dyDescent="0.3">
      <c r="A50" s="614" t="s">
        <v>566</v>
      </c>
      <c r="B50" s="615" t="s">
        <v>331</v>
      </c>
      <c r="C50" s="616">
        <v>155.41285000000002</v>
      </c>
      <c r="D50" s="616">
        <v>97.783870000000007</v>
      </c>
      <c r="E50" s="616"/>
      <c r="F50" s="616">
        <v>73.079089999999994</v>
      </c>
      <c r="G50" s="616">
        <v>106.66666666666667</v>
      </c>
      <c r="H50" s="616">
        <v>-33.587576666666678</v>
      </c>
      <c r="I50" s="617">
        <v>0.68511646874999987</v>
      </c>
      <c r="J50" s="618" t="s">
        <v>1</v>
      </c>
    </row>
    <row r="51" spans="1:10" ht="14.4" customHeight="1" x14ac:dyDescent="0.3">
      <c r="A51" s="614" t="s">
        <v>566</v>
      </c>
      <c r="B51" s="615" t="s">
        <v>568</v>
      </c>
      <c r="C51" s="616">
        <v>155.41285000000002</v>
      </c>
      <c r="D51" s="616">
        <v>97.783870000000007</v>
      </c>
      <c r="E51" s="616"/>
      <c r="F51" s="616">
        <v>73.079089999999994</v>
      </c>
      <c r="G51" s="616">
        <v>106.66666666666667</v>
      </c>
      <c r="H51" s="616">
        <v>-33.587576666666678</v>
      </c>
      <c r="I51" s="617">
        <v>0.68511646874999987</v>
      </c>
      <c r="J51" s="618" t="s">
        <v>552</v>
      </c>
    </row>
    <row r="52" spans="1:10" ht="14.4" customHeight="1" x14ac:dyDescent="0.3">
      <c r="A52" s="614" t="s">
        <v>546</v>
      </c>
      <c r="B52" s="615" t="s">
        <v>546</v>
      </c>
      <c r="C52" s="616" t="s">
        <v>546</v>
      </c>
      <c r="D52" s="616" t="s">
        <v>546</v>
      </c>
      <c r="E52" s="616"/>
      <c r="F52" s="616" t="s">
        <v>546</v>
      </c>
      <c r="G52" s="616" t="s">
        <v>546</v>
      </c>
      <c r="H52" s="616" t="s">
        <v>546</v>
      </c>
      <c r="I52" s="617" t="s">
        <v>546</v>
      </c>
      <c r="J52" s="618" t="s">
        <v>553</v>
      </c>
    </row>
    <row r="53" spans="1:10" ht="14.4" customHeight="1" x14ac:dyDescent="0.3">
      <c r="A53" s="614" t="s">
        <v>569</v>
      </c>
      <c r="B53" s="615" t="s">
        <v>570</v>
      </c>
      <c r="C53" s="616" t="s">
        <v>546</v>
      </c>
      <c r="D53" s="616" t="s">
        <v>546</v>
      </c>
      <c r="E53" s="616"/>
      <c r="F53" s="616" t="s">
        <v>546</v>
      </c>
      <c r="G53" s="616" t="s">
        <v>546</v>
      </c>
      <c r="H53" s="616" t="s">
        <v>546</v>
      </c>
      <c r="I53" s="617" t="s">
        <v>546</v>
      </c>
      <c r="J53" s="618" t="s">
        <v>0</v>
      </c>
    </row>
    <row r="54" spans="1:10" ht="14.4" customHeight="1" x14ac:dyDescent="0.3">
      <c r="A54" s="614" t="s">
        <v>569</v>
      </c>
      <c r="B54" s="615" t="s">
        <v>331</v>
      </c>
      <c r="C54" s="616">
        <v>0</v>
      </c>
      <c r="D54" s="616">
        <v>0</v>
      </c>
      <c r="E54" s="616"/>
      <c r="F54" s="616" t="s">
        <v>546</v>
      </c>
      <c r="G54" s="616" t="s">
        <v>546</v>
      </c>
      <c r="H54" s="616" t="s">
        <v>546</v>
      </c>
      <c r="I54" s="617" t="s">
        <v>546</v>
      </c>
      <c r="J54" s="618" t="s">
        <v>1</v>
      </c>
    </row>
    <row r="55" spans="1:10" ht="14.4" customHeight="1" x14ac:dyDescent="0.3">
      <c r="A55" s="614" t="s">
        <v>569</v>
      </c>
      <c r="B55" s="615" t="s">
        <v>571</v>
      </c>
      <c r="C55" s="616">
        <v>0</v>
      </c>
      <c r="D55" s="616">
        <v>0</v>
      </c>
      <c r="E55" s="616"/>
      <c r="F55" s="616" t="s">
        <v>546</v>
      </c>
      <c r="G55" s="616" t="s">
        <v>546</v>
      </c>
      <c r="H55" s="616" t="s">
        <v>546</v>
      </c>
      <c r="I55" s="617" t="s">
        <v>546</v>
      </c>
      <c r="J55" s="618" t="s">
        <v>552</v>
      </c>
    </row>
    <row r="56" spans="1:10" ht="14.4" customHeight="1" x14ac:dyDescent="0.3">
      <c r="A56" s="614" t="s">
        <v>546</v>
      </c>
      <c r="B56" s="615" t="s">
        <v>546</v>
      </c>
      <c r="C56" s="616" t="s">
        <v>546</v>
      </c>
      <c r="D56" s="616" t="s">
        <v>546</v>
      </c>
      <c r="E56" s="616"/>
      <c r="F56" s="616" t="s">
        <v>546</v>
      </c>
      <c r="G56" s="616" t="s">
        <v>546</v>
      </c>
      <c r="H56" s="616" t="s">
        <v>546</v>
      </c>
      <c r="I56" s="617" t="s">
        <v>546</v>
      </c>
      <c r="J56" s="618" t="s">
        <v>553</v>
      </c>
    </row>
    <row r="57" spans="1:10" ht="14.4" customHeight="1" x14ac:dyDescent="0.3">
      <c r="A57" s="614" t="s">
        <v>544</v>
      </c>
      <c r="B57" s="615" t="s">
        <v>547</v>
      </c>
      <c r="C57" s="616">
        <v>8503.4738199999993</v>
      </c>
      <c r="D57" s="616">
        <v>7222.7603799999952</v>
      </c>
      <c r="E57" s="616"/>
      <c r="F57" s="616">
        <v>6380.1462500000061</v>
      </c>
      <c r="G57" s="616">
        <v>6711.6666666666679</v>
      </c>
      <c r="H57" s="616">
        <v>-331.52041666666173</v>
      </c>
      <c r="I57" s="617">
        <v>0.9506053513781979</v>
      </c>
      <c r="J57" s="618" t="s">
        <v>548</v>
      </c>
    </row>
  </sheetData>
  <mergeCells count="3">
    <mergeCell ref="F3:I3"/>
    <mergeCell ref="C4:D4"/>
    <mergeCell ref="A1:I1"/>
  </mergeCells>
  <conditionalFormatting sqref="F15 F58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57">
    <cfRule type="expression" dxfId="60" priority="5">
      <formula>$H16&gt;0</formula>
    </cfRule>
  </conditionalFormatting>
  <conditionalFormatting sqref="A16:A57">
    <cfRule type="expression" dxfId="59" priority="2">
      <formula>AND($J16&lt;&gt;"mezeraKL",$J16&lt;&gt;"")</formula>
    </cfRule>
  </conditionalFormatting>
  <conditionalFormatting sqref="I16:I57">
    <cfRule type="expression" dxfId="58" priority="6">
      <formula>$I16&gt;1</formula>
    </cfRule>
  </conditionalFormatting>
  <conditionalFormatting sqref="B16:B57">
    <cfRule type="expression" dxfId="57" priority="1">
      <formula>OR($J16="NS",$J16="SumaNS",$J16="Účet")</formula>
    </cfRule>
  </conditionalFormatting>
  <conditionalFormatting sqref="A16:D57 F16:I57">
    <cfRule type="expression" dxfId="56" priority="8">
      <formula>AND($J16&lt;&gt;"",$J16&lt;&gt;"mezeraKL")</formula>
    </cfRule>
  </conditionalFormatting>
  <conditionalFormatting sqref="B16:D57 F16:I57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7 F16:I57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8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328.65532723669941</v>
      </c>
      <c r="M3" s="210">
        <f>SUBTOTAL(9,M5:M1048576)</f>
        <v>18685.483433333335</v>
      </c>
      <c r="N3" s="211">
        <f>SUBTOTAL(9,N5:N1048576)</f>
        <v>6141083.6723580929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544</v>
      </c>
      <c r="B5" s="625" t="s">
        <v>1919</v>
      </c>
      <c r="C5" s="626" t="s">
        <v>549</v>
      </c>
      <c r="D5" s="627" t="s">
        <v>1920</v>
      </c>
      <c r="E5" s="626" t="s">
        <v>572</v>
      </c>
      <c r="F5" s="627" t="s">
        <v>1926</v>
      </c>
      <c r="G5" s="626" t="s">
        <v>573</v>
      </c>
      <c r="H5" s="626" t="s">
        <v>574</v>
      </c>
      <c r="I5" s="626" t="s">
        <v>574</v>
      </c>
      <c r="J5" s="626" t="s">
        <v>575</v>
      </c>
      <c r="K5" s="626" t="s">
        <v>576</v>
      </c>
      <c r="L5" s="628">
        <v>97.18</v>
      </c>
      <c r="M5" s="628">
        <v>1</v>
      </c>
      <c r="N5" s="629">
        <v>97.18</v>
      </c>
    </row>
    <row r="6" spans="1:14" ht="14.4" customHeight="1" x14ac:dyDescent="0.3">
      <c r="A6" s="630" t="s">
        <v>544</v>
      </c>
      <c r="B6" s="631" t="s">
        <v>1919</v>
      </c>
      <c r="C6" s="632" t="s">
        <v>549</v>
      </c>
      <c r="D6" s="633" t="s">
        <v>1920</v>
      </c>
      <c r="E6" s="632" t="s">
        <v>572</v>
      </c>
      <c r="F6" s="633" t="s">
        <v>1926</v>
      </c>
      <c r="G6" s="632" t="s">
        <v>573</v>
      </c>
      <c r="H6" s="632" t="s">
        <v>577</v>
      </c>
      <c r="I6" s="632" t="s">
        <v>577</v>
      </c>
      <c r="J6" s="632" t="s">
        <v>575</v>
      </c>
      <c r="K6" s="632" t="s">
        <v>578</v>
      </c>
      <c r="L6" s="634">
        <v>97.756545569179934</v>
      </c>
      <c r="M6" s="634">
        <v>1</v>
      </c>
      <c r="N6" s="635">
        <v>97.756545569179934</v>
      </c>
    </row>
    <row r="7" spans="1:14" ht="14.4" customHeight="1" x14ac:dyDescent="0.3">
      <c r="A7" s="630" t="s">
        <v>544</v>
      </c>
      <c r="B7" s="631" t="s">
        <v>1919</v>
      </c>
      <c r="C7" s="632" t="s">
        <v>549</v>
      </c>
      <c r="D7" s="633" t="s">
        <v>1920</v>
      </c>
      <c r="E7" s="632" t="s">
        <v>572</v>
      </c>
      <c r="F7" s="633" t="s">
        <v>1926</v>
      </c>
      <c r="G7" s="632" t="s">
        <v>573</v>
      </c>
      <c r="H7" s="632" t="s">
        <v>579</v>
      </c>
      <c r="I7" s="632" t="s">
        <v>580</v>
      </c>
      <c r="J7" s="632" t="s">
        <v>581</v>
      </c>
      <c r="K7" s="632" t="s">
        <v>582</v>
      </c>
      <c r="L7" s="634">
        <v>101.90000000000003</v>
      </c>
      <c r="M7" s="634">
        <v>1</v>
      </c>
      <c r="N7" s="635">
        <v>101.90000000000003</v>
      </c>
    </row>
    <row r="8" spans="1:14" ht="14.4" customHeight="1" x14ac:dyDescent="0.3">
      <c r="A8" s="630" t="s">
        <v>544</v>
      </c>
      <c r="B8" s="631" t="s">
        <v>1919</v>
      </c>
      <c r="C8" s="632" t="s">
        <v>549</v>
      </c>
      <c r="D8" s="633" t="s">
        <v>1920</v>
      </c>
      <c r="E8" s="632" t="s">
        <v>572</v>
      </c>
      <c r="F8" s="633" t="s">
        <v>1926</v>
      </c>
      <c r="G8" s="632" t="s">
        <v>573</v>
      </c>
      <c r="H8" s="632" t="s">
        <v>583</v>
      </c>
      <c r="I8" s="632" t="s">
        <v>238</v>
      </c>
      <c r="J8" s="632" t="s">
        <v>584</v>
      </c>
      <c r="K8" s="632"/>
      <c r="L8" s="634">
        <v>37.700000000000003</v>
      </c>
      <c r="M8" s="634">
        <v>2</v>
      </c>
      <c r="N8" s="635">
        <v>75.400000000000006</v>
      </c>
    </row>
    <row r="9" spans="1:14" ht="14.4" customHeight="1" x14ac:dyDescent="0.3">
      <c r="A9" s="630" t="s">
        <v>544</v>
      </c>
      <c r="B9" s="631" t="s">
        <v>1919</v>
      </c>
      <c r="C9" s="632" t="s">
        <v>549</v>
      </c>
      <c r="D9" s="633" t="s">
        <v>1920</v>
      </c>
      <c r="E9" s="632" t="s">
        <v>572</v>
      </c>
      <c r="F9" s="633" t="s">
        <v>1926</v>
      </c>
      <c r="G9" s="632" t="s">
        <v>573</v>
      </c>
      <c r="H9" s="632" t="s">
        <v>585</v>
      </c>
      <c r="I9" s="632" t="s">
        <v>586</v>
      </c>
      <c r="J9" s="632" t="s">
        <v>587</v>
      </c>
      <c r="K9" s="632" t="s">
        <v>588</v>
      </c>
      <c r="L9" s="634">
        <v>327.06</v>
      </c>
      <c r="M9" s="634">
        <v>2</v>
      </c>
      <c r="N9" s="635">
        <v>654.12</v>
      </c>
    </row>
    <row r="10" spans="1:14" ht="14.4" customHeight="1" x14ac:dyDescent="0.3">
      <c r="A10" s="630" t="s">
        <v>544</v>
      </c>
      <c r="B10" s="631" t="s">
        <v>1919</v>
      </c>
      <c r="C10" s="632" t="s">
        <v>549</v>
      </c>
      <c r="D10" s="633" t="s">
        <v>1920</v>
      </c>
      <c r="E10" s="632" t="s">
        <v>572</v>
      </c>
      <c r="F10" s="633" t="s">
        <v>1926</v>
      </c>
      <c r="G10" s="632" t="s">
        <v>573</v>
      </c>
      <c r="H10" s="632" t="s">
        <v>589</v>
      </c>
      <c r="I10" s="632" t="s">
        <v>590</v>
      </c>
      <c r="J10" s="632" t="s">
        <v>591</v>
      </c>
      <c r="K10" s="632" t="s">
        <v>592</v>
      </c>
      <c r="L10" s="634">
        <v>291.49885396343615</v>
      </c>
      <c r="M10" s="634">
        <v>2</v>
      </c>
      <c r="N10" s="635">
        <v>582.99770792687229</v>
      </c>
    </row>
    <row r="11" spans="1:14" ht="14.4" customHeight="1" x14ac:dyDescent="0.3">
      <c r="A11" s="630" t="s">
        <v>544</v>
      </c>
      <c r="B11" s="631" t="s">
        <v>1919</v>
      </c>
      <c r="C11" s="632" t="s">
        <v>549</v>
      </c>
      <c r="D11" s="633" t="s">
        <v>1920</v>
      </c>
      <c r="E11" s="632" t="s">
        <v>572</v>
      </c>
      <c r="F11" s="633" t="s">
        <v>1926</v>
      </c>
      <c r="G11" s="632" t="s">
        <v>573</v>
      </c>
      <c r="H11" s="632" t="s">
        <v>593</v>
      </c>
      <c r="I11" s="632" t="s">
        <v>238</v>
      </c>
      <c r="J11" s="632" t="s">
        <v>594</v>
      </c>
      <c r="K11" s="632" t="s">
        <v>595</v>
      </c>
      <c r="L11" s="634">
        <v>94.245471024926118</v>
      </c>
      <c r="M11" s="634">
        <v>15</v>
      </c>
      <c r="N11" s="635">
        <v>1413.6820653738919</v>
      </c>
    </row>
    <row r="12" spans="1:14" ht="14.4" customHeight="1" x14ac:dyDescent="0.3">
      <c r="A12" s="630" t="s">
        <v>544</v>
      </c>
      <c r="B12" s="631" t="s">
        <v>1919</v>
      </c>
      <c r="C12" s="632" t="s">
        <v>549</v>
      </c>
      <c r="D12" s="633" t="s">
        <v>1920</v>
      </c>
      <c r="E12" s="632" t="s">
        <v>572</v>
      </c>
      <c r="F12" s="633" t="s">
        <v>1926</v>
      </c>
      <c r="G12" s="632" t="s">
        <v>573</v>
      </c>
      <c r="H12" s="632" t="s">
        <v>596</v>
      </c>
      <c r="I12" s="632" t="s">
        <v>238</v>
      </c>
      <c r="J12" s="632" t="s">
        <v>597</v>
      </c>
      <c r="K12" s="632" t="s">
        <v>598</v>
      </c>
      <c r="L12" s="634">
        <v>398.83786191569851</v>
      </c>
      <c r="M12" s="634">
        <v>2</v>
      </c>
      <c r="N12" s="635">
        <v>797.67572383139702</v>
      </c>
    </row>
    <row r="13" spans="1:14" ht="14.4" customHeight="1" x14ac:dyDescent="0.3">
      <c r="A13" s="630" t="s">
        <v>544</v>
      </c>
      <c r="B13" s="631" t="s">
        <v>1919</v>
      </c>
      <c r="C13" s="632" t="s">
        <v>554</v>
      </c>
      <c r="D13" s="633" t="s">
        <v>1921</v>
      </c>
      <c r="E13" s="632" t="s">
        <v>572</v>
      </c>
      <c r="F13" s="633" t="s">
        <v>1926</v>
      </c>
      <c r="G13" s="632"/>
      <c r="H13" s="632" t="s">
        <v>599</v>
      </c>
      <c r="I13" s="632" t="s">
        <v>600</v>
      </c>
      <c r="J13" s="632" t="s">
        <v>601</v>
      </c>
      <c r="K13" s="632" t="s">
        <v>602</v>
      </c>
      <c r="L13" s="634">
        <v>3959.4399999999996</v>
      </c>
      <c r="M13" s="634">
        <v>8</v>
      </c>
      <c r="N13" s="635">
        <v>31675.519999999997</v>
      </c>
    </row>
    <row r="14" spans="1:14" ht="14.4" customHeight="1" x14ac:dyDescent="0.3">
      <c r="A14" s="630" t="s">
        <v>544</v>
      </c>
      <c r="B14" s="631" t="s">
        <v>1919</v>
      </c>
      <c r="C14" s="632" t="s">
        <v>554</v>
      </c>
      <c r="D14" s="633" t="s">
        <v>1921</v>
      </c>
      <c r="E14" s="632" t="s">
        <v>572</v>
      </c>
      <c r="F14" s="633" t="s">
        <v>1926</v>
      </c>
      <c r="G14" s="632"/>
      <c r="H14" s="632" t="s">
        <v>603</v>
      </c>
      <c r="I14" s="632" t="s">
        <v>603</v>
      </c>
      <c r="J14" s="632" t="s">
        <v>604</v>
      </c>
      <c r="K14" s="632" t="s">
        <v>605</v>
      </c>
      <c r="L14" s="634">
        <v>221.68795808137534</v>
      </c>
      <c r="M14" s="634">
        <v>60</v>
      </c>
      <c r="N14" s="635">
        <v>13301.277484882521</v>
      </c>
    </row>
    <row r="15" spans="1:14" ht="14.4" customHeight="1" x14ac:dyDescent="0.3">
      <c r="A15" s="630" t="s">
        <v>544</v>
      </c>
      <c r="B15" s="631" t="s">
        <v>1919</v>
      </c>
      <c r="C15" s="632" t="s">
        <v>554</v>
      </c>
      <c r="D15" s="633" t="s">
        <v>1921</v>
      </c>
      <c r="E15" s="632" t="s">
        <v>572</v>
      </c>
      <c r="F15" s="633" t="s">
        <v>1926</v>
      </c>
      <c r="G15" s="632"/>
      <c r="H15" s="632" t="s">
        <v>606</v>
      </c>
      <c r="I15" s="632" t="s">
        <v>607</v>
      </c>
      <c r="J15" s="632" t="s">
        <v>608</v>
      </c>
      <c r="K15" s="632" t="s">
        <v>609</v>
      </c>
      <c r="L15" s="634">
        <v>148.72948450152501</v>
      </c>
      <c r="M15" s="634">
        <v>2</v>
      </c>
      <c r="N15" s="635">
        <v>297.45896900305002</v>
      </c>
    </row>
    <row r="16" spans="1:14" ht="14.4" customHeight="1" x14ac:dyDescent="0.3">
      <c r="A16" s="630" t="s">
        <v>544</v>
      </c>
      <c r="B16" s="631" t="s">
        <v>1919</v>
      </c>
      <c r="C16" s="632" t="s">
        <v>554</v>
      </c>
      <c r="D16" s="633" t="s">
        <v>1921</v>
      </c>
      <c r="E16" s="632" t="s">
        <v>572</v>
      </c>
      <c r="F16" s="633" t="s">
        <v>1926</v>
      </c>
      <c r="G16" s="632"/>
      <c r="H16" s="632" t="s">
        <v>610</v>
      </c>
      <c r="I16" s="632" t="s">
        <v>610</v>
      </c>
      <c r="J16" s="632" t="s">
        <v>611</v>
      </c>
      <c r="K16" s="632" t="s">
        <v>612</v>
      </c>
      <c r="L16" s="634">
        <v>64.729999999999976</v>
      </c>
      <c r="M16" s="634">
        <v>1</v>
      </c>
      <c r="N16" s="635">
        <v>64.729999999999976</v>
      </c>
    </row>
    <row r="17" spans="1:14" ht="14.4" customHeight="1" x14ac:dyDescent="0.3">
      <c r="A17" s="630" t="s">
        <v>544</v>
      </c>
      <c r="B17" s="631" t="s">
        <v>1919</v>
      </c>
      <c r="C17" s="632" t="s">
        <v>554</v>
      </c>
      <c r="D17" s="633" t="s">
        <v>1921</v>
      </c>
      <c r="E17" s="632" t="s">
        <v>572</v>
      </c>
      <c r="F17" s="633" t="s">
        <v>1926</v>
      </c>
      <c r="G17" s="632"/>
      <c r="H17" s="632" t="s">
        <v>613</v>
      </c>
      <c r="I17" s="632" t="s">
        <v>614</v>
      </c>
      <c r="J17" s="632" t="s">
        <v>615</v>
      </c>
      <c r="K17" s="632" t="s">
        <v>616</v>
      </c>
      <c r="L17" s="634">
        <v>997.44</v>
      </c>
      <c r="M17" s="634">
        <v>1</v>
      </c>
      <c r="N17" s="635">
        <v>997.44</v>
      </c>
    </row>
    <row r="18" spans="1:14" ht="14.4" customHeight="1" x14ac:dyDescent="0.3">
      <c r="A18" s="630" t="s">
        <v>544</v>
      </c>
      <c r="B18" s="631" t="s">
        <v>1919</v>
      </c>
      <c r="C18" s="632" t="s">
        <v>554</v>
      </c>
      <c r="D18" s="633" t="s">
        <v>1921</v>
      </c>
      <c r="E18" s="632" t="s">
        <v>572</v>
      </c>
      <c r="F18" s="633" t="s">
        <v>1926</v>
      </c>
      <c r="G18" s="632"/>
      <c r="H18" s="632" t="s">
        <v>617</v>
      </c>
      <c r="I18" s="632" t="s">
        <v>617</v>
      </c>
      <c r="J18" s="632" t="s">
        <v>618</v>
      </c>
      <c r="K18" s="632" t="s">
        <v>619</v>
      </c>
      <c r="L18" s="634">
        <v>1372.5747357211176</v>
      </c>
      <c r="M18" s="634">
        <v>3</v>
      </c>
      <c r="N18" s="635">
        <v>4117.7242071633527</v>
      </c>
    </row>
    <row r="19" spans="1:14" ht="14.4" customHeight="1" x14ac:dyDescent="0.3">
      <c r="A19" s="630" t="s">
        <v>544</v>
      </c>
      <c r="B19" s="631" t="s">
        <v>1919</v>
      </c>
      <c r="C19" s="632" t="s">
        <v>554</v>
      </c>
      <c r="D19" s="633" t="s">
        <v>1921</v>
      </c>
      <c r="E19" s="632" t="s">
        <v>572</v>
      </c>
      <c r="F19" s="633" t="s">
        <v>1926</v>
      </c>
      <c r="G19" s="632" t="s">
        <v>573</v>
      </c>
      <c r="H19" s="632" t="s">
        <v>620</v>
      </c>
      <c r="I19" s="632" t="s">
        <v>620</v>
      </c>
      <c r="J19" s="632" t="s">
        <v>575</v>
      </c>
      <c r="K19" s="632" t="s">
        <v>621</v>
      </c>
      <c r="L19" s="634">
        <v>179.4</v>
      </c>
      <c r="M19" s="634">
        <v>6</v>
      </c>
      <c r="N19" s="635">
        <v>1076.4000000000001</v>
      </c>
    </row>
    <row r="20" spans="1:14" ht="14.4" customHeight="1" x14ac:dyDescent="0.3">
      <c r="A20" s="630" t="s">
        <v>544</v>
      </c>
      <c r="B20" s="631" t="s">
        <v>1919</v>
      </c>
      <c r="C20" s="632" t="s">
        <v>554</v>
      </c>
      <c r="D20" s="633" t="s">
        <v>1921</v>
      </c>
      <c r="E20" s="632" t="s">
        <v>572</v>
      </c>
      <c r="F20" s="633" t="s">
        <v>1926</v>
      </c>
      <c r="G20" s="632" t="s">
        <v>573</v>
      </c>
      <c r="H20" s="632" t="s">
        <v>622</v>
      </c>
      <c r="I20" s="632" t="s">
        <v>622</v>
      </c>
      <c r="J20" s="632" t="s">
        <v>623</v>
      </c>
      <c r="K20" s="632" t="s">
        <v>624</v>
      </c>
      <c r="L20" s="634">
        <v>181.59</v>
      </c>
      <c r="M20" s="634">
        <v>51</v>
      </c>
      <c r="N20" s="635">
        <v>9261.09</v>
      </c>
    </row>
    <row r="21" spans="1:14" ht="14.4" customHeight="1" x14ac:dyDescent="0.3">
      <c r="A21" s="630" t="s">
        <v>544</v>
      </c>
      <c r="B21" s="631" t="s">
        <v>1919</v>
      </c>
      <c r="C21" s="632" t="s">
        <v>554</v>
      </c>
      <c r="D21" s="633" t="s">
        <v>1921</v>
      </c>
      <c r="E21" s="632" t="s">
        <v>572</v>
      </c>
      <c r="F21" s="633" t="s">
        <v>1926</v>
      </c>
      <c r="G21" s="632" t="s">
        <v>573</v>
      </c>
      <c r="H21" s="632" t="s">
        <v>625</v>
      </c>
      <c r="I21" s="632" t="s">
        <v>625</v>
      </c>
      <c r="J21" s="632" t="s">
        <v>626</v>
      </c>
      <c r="K21" s="632" t="s">
        <v>627</v>
      </c>
      <c r="L21" s="634">
        <v>132.25</v>
      </c>
      <c r="M21" s="634">
        <v>14</v>
      </c>
      <c r="N21" s="635">
        <v>1851.5</v>
      </c>
    </row>
    <row r="22" spans="1:14" ht="14.4" customHeight="1" x14ac:dyDescent="0.3">
      <c r="A22" s="630" t="s">
        <v>544</v>
      </c>
      <c r="B22" s="631" t="s">
        <v>1919</v>
      </c>
      <c r="C22" s="632" t="s">
        <v>554</v>
      </c>
      <c r="D22" s="633" t="s">
        <v>1921</v>
      </c>
      <c r="E22" s="632" t="s">
        <v>572</v>
      </c>
      <c r="F22" s="633" t="s">
        <v>1926</v>
      </c>
      <c r="G22" s="632" t="s">
        <v>573</v>
      </c>
      <c r="H22" s="632" t="s">
        <v>628</v>
      </c>
      <c r="I22" s="632" t="s">
        <v>628</v>
      </c>
      <c r="J22" s="632" t="s">
        <v>626</v>
      </c>
      <c r="K22" s="632" t="s">
        <v>629</v>
      </c>
      <c r="L22" s="634">
        <v>232.3</v>
      </c>
      <c r="M22" s="634">
        <v>11</v>
      </c>
      <c r="N22" s="635">
        <v>2555.3000000000002</v>
      </c>
    </row>
    <row r="23" spans="1:14" ht="14.4" customHeight="1" x14ac:dyDescent="0.3">
      <c r="A23" s="630" t="s">
        <v>544</v>
      </c>
      <c r="B23" s="631" t="s">
        <v>1919</v>
      </c>
      <c r="C23" s="632" t="s">
        <v>554</v>
      </c>
      <c r="D23" s="633" t="s">
        <v>1921</v>
      </c>
      <c r="E23" s="632" t="s">
        <v>572</v>
      </c>
      <c r="F23" s="633" t="s">
        <v>1926</v>
      </c>
      <c r="G23" s="632" t="s">
        <v>573</v>
      </c>
      <c r="H23" s="632" t="s">
        <v>574</v>
      </c>
      <c r="I23" s="632" t="s">
        <v>574</v>
      </c>
      <c r="J23" s="632" t="s">
        <v>575</v>
      </c>
      <c r="K23" s="632" t="s">
        <v>576</v>
      </c>
      <c r="L23" s="634">
        <v>97.179343252930792</v>
      </c>
      <c r="M23" s="634">
        <v>12</v>
      </c>
      <c r="N23" s="635">
        <v>1166.1521190351696</v>
      </c>
    </row>
    <row r="24" spans="1:14" ht="14.4" customHeight="1" x14ac:dyDescent="0.3">
      <c r="A24" s="630" t="s">
        <v>544</v>
      </c>
      <c r="B24" s="631" t="s">
        <v>1919</v>
      </c>
      <c r="C24" s="632" t="s">
        <v>554</v>
      </c>
      <c r="D24" s="633" t="s">
        <v>1921</v>
      </c>
      <c r="E24" s="632" t="s">
        <v>572</v>
      </c>
      <c r="F24" s="633" t="s">
        <v>1926</v>
      </c>
      <c r="G24" s="632" t="s">
        <v>573</v>
      </c>
      <c r="H24" s="632" t="s">
        <v>577</v>
      </c>
      <c r="I24" s="632" t="s">
        <v>577</v>
      </c>
      <c r="J24" s="632" t="s">
        <v>575</v>
      </c>
      <c r="K24" s="632" t="s">
        <v>578</v>
      </c>
      <c r="L24" s="634">
        <v>97.75</v>
      </c>
      <c r="M24" s="634">
        <v>11</v>
      </c>
      <c r="N24" s="635">
        <v>1075.25</v>
      </c>
    </row>
    <row r="25" spans="1:14" ht="14.4" customHeight="1" x14ac:dyDescent="0.3">
      <c r="A25" s="630" t="s">
        <v>544</v>
      </c>
      <c r="B25" s="631" t="s">
        <v>1919</v>
      </c>
      <c r="C25" s="632" t="s">
        <v>554</v>
      </c>
      <c r="D25" s="633" t="s">
        <v>1921</v>
      </c>
      <c r="E25" s="632" t="s">
        <v>572</v>
      </c>
      <c r="F25" s="633" t="s">
        <v>1926</v>
      </c>
      <c r="G25" s="632" t="s">
        <v>573</v>
      </c>
      <c r="H25" s="632" t="s">
        <v>630</v>
      </c>
      <c r="I25" s="632" t="s">
        <v>631</v>
      </c>
      <c r="J25" s="632" t="s">
        <v>632</v>
      </c>
      <c r="K25" s="632" t="s">
        <v>633</v>
      </c>
      <c r="L25" s="634">
        <v>84.600804629495769</v>
      </c>
      <c r="M25" s="634">
        <v>33</v>
      </c>
      <c r="N25" s="635">
        <v>2791.8265527733602</v>
      </c>
    </row>
    <row r="26" spans="1:14" ht="14.4" customHeight="1" x14ac:dyDescent="0.3">
      <c r="A26" s="630" t="s">
        <v>544</v>
      </c>
      <c r="B26" s="631" t="s">
        <v>1919</v>
      </c>
      <c r="C26" s="632" t="s">
        <v>554</v>
      </c>
      <c r="D26" s="633" t="s">
        <v>1921</v>
      </c>
      <c r="E26" s="632" t="s">
        <v>572</v>
      </c>
      <c r="F26" s="633" t="s">
        <v>1926</v>
      </c>
      <c r="G26" s="632" t="s">
        <v>573</v>
      </c>
      <c r="H26" s="632" t="s">
        <v>579</v>
      </c>
      <c r="I26" s="632" t="s">
        <v>580</v>
      </c>
      <c r="J26" s="632" t="s">
        <v>581</v>
      </c>
      <c r="K26" s="632" t="s">
        <v>582</v>
      </c>
      <c r="L26" s="634">
        <v>101.66063550012628</v>
      </c>
      <c r="M26" s="634">
        <v>57</v>
      </c>
      <c r="N26" s="635">
        <v>5794.6562235071979</v>
      </c>
    </row>
    <row r="27" spans="1:14" ht="14.4" customHeight="1" x14ac:dyDescent="0.3">
      <c r="A27" s="630" t="s">
        <v>544</v>
      </c>
      <c r="B27" s="631" t="s">
        <v>1919</v>
      </c>
      <c r="C27" s="632" t="s">
        <v>554</v>
      </c>
      <c r="D27" s="633" t="s">
        <v>1921</v>
      </c>
      <c r="E27" s="632" t="s">
        <v>572</v>
      </c>
      <c r="F27" s="633" t="s">
        <v>1926</v>
      </c>
      <c r="G27" s="632" t="s">
        <v>573</v>
      </c>
      <c r="H27" s="632" t="s">
        <v>634</v>
      </c>
      <c r="I27" s="632" t="s">
        <v>635</v>
      </c>
      <c r="J27" s="632" t="s">
        <v>581</v>
      </c>
      <c r="K27" s="632" t="s">
        <v>636</v>
      </c>
      <c r="L27" s="634">
        <v>106.05</v>
      </c>
      <c r="M27" s="634">
        <v>30</v>
      </c>
      <c r="N27" s="635">
        <v>3181.5</v>
      </c>
    </row>
    <row r="28" spans="1:14" ht="14.4" customHeight="1" x14ac:dyDescent="0.3">
      <c r="A28" s="630" t="s">
        <v>544</v>
      </c>
      <c r="B28" s="631" t="s">
        <v>1919</v>
      </c>
      <c r="C28" s="632" t="s">
        <v>554</v>
      </c>
      <c r="D28" s="633" t="s">
        <v>1921</v>
      </c>
      <c r="E28" s="632" t="s">
        <v>572</v>
      </c>
      <c r="F28" s="633" t="s">
        <v>1926</v>
      </c>
      <c r="G28" s="632" t="s">
        <v>573</v>
      </c>
      <c r="H28" s="632" t="s">
        <v>637</v>
      </c>
      <c r="I28" s="632" t="s">
        <v>638</v>
      </c>
      <c r="J28" s="632" t="s">
        <v>639</v>
      </c>
      <c r="K28" s="632" t="s">
        <v>640</v>
      </c>
      <c r="L28" s="634">
        <v>170.28499999999997</v>
      </c>
      <c r="M28" s="634">
        <v>8</v>
      </c>
      <c r="N28" s="635">
        <v>1362.2799999999997</v>
      </c>
    </row>
    <row r="29" spans="1:14" ht="14.4" customHeight="1" x14ac:dyDescent="0.3">
      <c r="A29" s="630" t="s">
        <v>544</v>
      </c>
      <c r="B29" s="631" t="s">
        <v>1919</v>
      </c>
      <c r="C29" s="632" t="s">
        <v>554</v>
      </c>
      <c r="D29" s="633" t="s">
        <v>1921</v>
      </c>
      <c r="E29" s="632" t="s">
        <v>572</v>
      </c>
      <c r="F29" s="633" t="s">
        <v>1926</v>
      </c>
      <c r="G29" s="632" t="s">
        <v>573</v>
      </c>
      <c r="H29" s="632" t="s">
        <v>641</v>
      </c>
      <c r="I29" s="632" t="s">
        <v>642</v>
      </c>
      <c r="J29" s="632" t="s">
        <v>643</v>
      </c>
      <c r="K29" s="632" t="s">
        <v>644</v>
      </c>
      <c r="L29" s="634">
        <v>67.279358718251231</v>
      </c>
      <c r="M29" s="634">
        <v>153</v>
      </c>
      <c r="N29" s="635">
        <v>10293.741883892439</v>
      </c>
    </row>
    <row r="30" spans="1:14" ht="14.4" customHeight="1" x14ac:dyDescent="0.3">
      <c r="A30" s="630" t="s">
        <v>544</v>
      </c>
      <c r="B30" s="631" t="s">
        <v>1919</v>
      </c>
      <c r="C30" s="632" t="s">
        <v>554</v>
      </c>
      <c r="D30" s="633" t="s">
        <v>1921</v>
      </c>
      <c r="E30" s="632" t="s">
        <v>572</v>
      </c>
      <c r="F30" s="633" t="s">
        <v>1926</v>
      </c>
      <c r="G30" s="632" t="s">
        <v>573</v>
      </c>
      <c r="H30" s="632" t="s">
        <v>645</v>
      </c>
      <c r="I30" s="632" t="s">
        <v>646</v>
      </c>
      <c r="J30" s="632" t="s">
        <v>647</v>
      </c>
      <c r="K30" s="632" t="s">
        <v>648</v>
      </c>
      <c r="L30" s="634">
        <v>42.399496960386649</v>
      </c>
      <c r="M30" s="634">
        <v>1</v>
      </c>
      <c r="N30" s="635">
        <v>42.399496960386649</v>
      </c>
    </row>
    <row r="31" spans="1:14" ht="14.4" customHeight="1" x14ac:dyDescent="0.3">
      <c r="A31" s="630" t="s">
        <v>544</v>
      </c>
      <c r="B31" s="631" t="s">
        <v>1919</v>
      </c>
      <c r="C31" s="632" t="s">
        <v>554</v>
      </c>
      <c r="D31" s="633" t="s">
        <v>1921</v>
      </c>
      <c r="E31" s="632" t="s">
        <v>572</v>
      </c>
      <c r="F31" s="633" t="s">
        <v>1926</v>
      </c>
      <c r="G31" s="632" t="s">
        <v>573</v>
      </c>
      <c r="H31" s="632" t="s">
        <v>649</v>
      </c>
      <c r="I31" s="632" t="s">
        <v>650</v>
      </c>
      <c r="J31" s="632" t="s">
        <v>651</v>
      </c>
      <c r="K31" s="632" t="s">
        <v>652</v>
      </c>
      <c r="L31" s="634">
        <v>59.593333333333341</v>
      </c>
      <c r="M31" s="634">
        <v>30</v>
      </c>
      <c r="N31" s="635">
        <v>1787.8000000000002</v>
      </c>
    </row>
    <row r="32" spans="1:14" ht="14.4" customHeight="1" x14ac:dyDescent="0.3">
      <c r="A32" s="630" t="s">
        <v>544</v>
      </c>
      <c r="B32" s="631" t="s">
        <v>1919</v>
      </c>
      <c r="C32" s="632" t="s">
        <v>554</v>
      </c>
      <c r="D32" s="633" t="s">
        <v>1921</v>
      </c>
      <c r="E32" s="632" t="s">
        <v>572</v>
      </c>
      <c r="F32" s="633" t="s">
        <v>1926</v>
      </c>
      <c r="G32" s="632" t="s">
        <v>573</v>
      </c>
      <c r="H32" s="632" t="s">
        <v>653</v>
      </c>
      <c r="I32" s="632" t="s">
        <v>654</v>
      </c>
      <c r="J32" s="632" t="s">
        <v>651</v>
      </c>
      <c r="K32" s="632" t="s">
        <v>655</v>
      </c>
      <c r="L32" s="634">
        <v>65.112303014454923</v>
      </c>
      <c r="M32" s="634">
        <v>85</v>
      </c>
      <c r="N32" s="635">
        <v>5534.5457562286683</v>
      </c>
    </row>
    <row r="33" spans="1:14" ht="14.4" customHeight="1" x14ac:dyDescent="0.3">
      <c r="A33" s="630" t="s">
        <v>544</v>
      </c>
      <c r="B33" s="631" t="s">
        <v>1919</v>
      </c>
      <c r="C33" s="632" t="s">
        <v>554</v>
      </c>
      <c r="D33" s="633" t="s">
        <v>1921</v>
      </c>
      <c r="E33" s="632" t="s">
        <v>572</v>
      </c>
      <c r="F33" s="633" t="s">
        <v>1926</v>
      </c>
      <c r="G33" s="632" t="s">
        <v>573</v>
      </c>
      <c r="H33" s="632" t="s">
        <v>656</v>
      </c>
      <c r="I33" s="632" t="s">
        <v>657</v>
      </c>
      <c r="J33" s="632" t="s">
        <v>658</v>
      </c>
      <c r="K33" s="632" t="s">
        <v>659</v>
      </c>
      <c r="L33" s="634">
        <v>30.778537471795204</v>
      </c>
      <c r="M33" s="634">
        <v>21</v>
      </c>
      <c r="N33" s="635">
        <v>646.34928690769925</v>
      </c>
    </row>
    <row r="34" spans="1:14" ht="14.4" customHeight="1" x14ac:dyDescent="0.3">
      <c r="A34" s="630" t="s">
        <v>544</v>
      </c>
      <c r="B34" s="631" t="s">
        <v>1919</v>
      </c>
      <c r="C34" s="632" t="s">
        <v>554</v>
      </c>
      <c r="D34" s="633" t="s">
        <v>1921</v>
      </c>
      <c r="E34" s="632" t="s">
        <v>572</v>
      </c>
      <c r="F34" s="633" t="s">
        <v>1926</v>
      </c>
      <c r="G34" s="632" t="s">
        <v>573</v>
      </c>
      <c r="H34" s="632" t="s">
        <v>660</v>
      </c>
      <c r="I34" s="632" t="s">
        <v>661</v>
      </c>
      <c r="J34" s="632" t="s">
        <v>662</v>
      </c>
      <c r="K34" s="632" t="s">
        <v>663</v>
      </c>
      <c r="L34" s="634">
        <v>28.551238825274634</v>
      </c>
      <c r="M34" s="634">
        <v>160</v>
      </c>
      <c r="N34" s="635">
        <v>4568.1982120439416</v>
      </c>
    </row>
    <row r="35" spans="1:14" ht="14.4" customHeight="1" x14ac:dyDescent="0.3">
      <c r="A35" s="630" t="s">
        <v>544</v>
      </c>
      <c r="B35" s="631" t="s">
        <v>1919</v>
      </c>
      <c r="C35" s="632" t="s">
        <v>554</v>
      </c>
      <c r="D35" s="633" t="s">
        <v>1921</v>
      </c>
      <c r="E35" s="632" t="s">
        <v>572</v>
      </c>
      <c r="F35" s="633" t="s">
        <v>1926</v>
      </c>
      <c r="G35" s="632" t="s">
        <v>573</v>
      </c>
      <c r="H35" s="632" t="s">
        <v>664</v>
      </c>
      <c r="I35" s="632" t="s">
        <v>665</v>
      </c>
      <c r="J35" s="632" t="s">
        <v>666</v>
      </c>
      <c r="K35" s="632" t="s">
        <v>659</v>
      </c>
      <c r="L35" s="634">
        <v>67.389963483032574</v>
      </c>
      <c r="M35" s="634">
        <v>20</v>
      </c>
      <c r="N35" s="635">
        <v>1347.7992696606514</v>
      </c>
    </row>
    <row r="36" spans="1:14" ht="14.4" customHeight="1" x14ac:dyDescent="0.3">
      <c r="A36" s="630" t="s">
        <v>544</v>
      </c>
      <c r="B36" s="631" t="s">
        <v>1919</v>
      </c>
      <c r="C36" s="632" t="s">
        <v>554</v>
      </c>
      <c r="D36" s="633" t="s">
        <v>1921</v>
      </c>
      <c r="E36" s="632" t="s">
        <v>572</v>
      </c>
      <c r="F36" s="633" t="s">
        <v>1926</v>
      </c>
      <c r="G36" s="632" t="s">
        <v>573</v>
      </c>
      <c r="H36" s="632" t="s">
        <v>667</v>
      </c>
      <c r="I36" s="632" t="s">
        <v>668</v>
      </c>
      <c r="J36" s="632" t="s">
        <v>669</v>
      </c>
      <c r="K36" s="632" t="s">
        <v>670</v>
      </c>
      <c r="L36" s="634">
        <v>692.44000000000017</v>
      </c>
      <c r="M36" s="634">
        <v>2</v>
      </c>
      <c r="N36" s="635">
        <v>1384.8800000000003</v>
      </c>
    </row>
    <row r="37" spans="1:14" ht="14.4" customHeight="1" x14ac:dyDescent="0.3">
      <c r="A37" s="630" t="s">
        <v>544</v>
      </c>
      <c r="B37" s="631" t="s">
        <v>1919</v>
      </c>
      <c r="C37" s="632" t="s">
        <v>554</v>
      </c>
      <c r="D37" s="633" t="s">
        <v>1921</v>
      </c>
      <c r="E37" s="632" t="s">
        <v>572</v>
      </c>
      <c r="F37" s="633" t="s">
        <v>1926</v>
      </c>
      <c r="G37" s="632" t="s">
        <v>573</v>
      </c>
      <c r="H37" s="632" t="s">
        <v>671</v>
      </c>
      <c r="I37" s="632" t="s">
        <v>672</v>
      </c>
      <c r="J37" s="632" t="s">
        <v>673</v>
      </c>
      <c r="K37" s="632" t="s">
        <v>674</v>
      </c>
      <c r="L37" s="634">
        <v>26.36449871571493</v>
      </c>
      <c r="M37" s="634">
        <v>9</v>
      </c>
      <c r="N37" s="635">
        <v>237.28048844143439</v>
      </c>
    </row>
    <row r="38" spans="1:14" ht="14.4" customHeight="1" x14ac:dyDescent="0.3">
      <c r="A38" s="630" t="s">
        <v>544</v>
      </c>
      <c r="B38" s="631" t="s">
        <v>1919</v>
      </c>
      <c r="C38" s="632" t="s">
        <v>554</v>
      </c>
      <c r="D38" s="633" t="s">
        <v>1921</v>
      </c>
      <c r="E38" s="632" t="s">
        <v>572</v>
      </c>
      <c r="F38" s="633" t="s">
        <v>1926</v>
      </c>
      <c r="G38" s="632" t="s">
        <v>573</v>
      </c>
      <c r="H38" s="632" t="s">
        <v>675</v>
      </c>
      <c r="I38" s="632" t="s">
        <v>676</v>
      </c>
      <c r="J38" s="632" t="s">
        <v>677</v>
      </c>
      <c r="K38" s="632" t="s">
        <v>678</v>
      </c>
      <c r="L38" s="634">
        <v>370.42979182329276</v>
      </c>
      <c r="M38" s="634">
        <v>3</v>
      </c>
      <c r="N38" s="635">
        <v>1111.2893754698782</v>
      </c>
    </row>
    <row r="39" spans="1:14" ht="14.4" customHeight="1" x14ac:dyDescent="0.3">
      <c r="A39" s="630" t="s">
        <v>544</v>
      </c>
      <c r="B39" s="631" t="s">
        <v>1919</v>
      </c>
      <c r="C39" s="632" t="s">
        <v>554</v>
      </c>
      <c r="D39" s="633" t="s">
        <v>1921</v>
      </c>
      <c r="E39" s="632" t="s">
        <v>572</v>
      </c>
      <c r="F39" s="633" t="s">
        <v>1926</v>
      </c>
      <c r="G39" s="632" t="s">
        <v>573</v>
      </c>
      <c r="H39" s="632" t="s">
        <v>679</v>
      </c>
      <c r="I39" s="632" t="s">
        <v>680</v>
      </c>
      <c r="J39" s="632" t="s">
        <v>681</v>
      </c>
      <c r="K39" s="632" t="s">
        <v>682</v>
      </c>
      <c r="L39" s="634">
        <v>29.889939938623606</v>
      </c>
      <c r="M39" s="634">
        <v>5</v>
      </c>
      <c r="N39" s="635">
        <v>149.44969969311802</v>
      </c>
    </row>
    <row r="40" spans="1:14" ht="14.4" customHeight="1" x14ac:dyDescent="0.3">
      <c r="A40" s="630" t="s">
        <v>544</v>
      </c>
      <c r="B40" s="631" t="s">
        <v>1919</v>
      </c>
      <c r="C40" s="632" t="s">
        <v>554</v>
      </c>
      <c r="D40" s="633" t="s">
        <v>1921</v>
      </c>
      <c r="E40" s="632" t="s">
        <v>572</v>
      </c>
      <c r="F40" s="633" t="s">
        <v>1926</v>
      </c>
      <c r="G40" s="632" t="s">
        <v>573</v>
      </c>
      <c r="H40" s="632" t="s">
        <v>683</v>
      </c>
      <c r="I40" s="632" t="s">
        <v>684</v>
      </c>
      <c r="J40" s="632" t="s">
        <v>685</v>
      </c>
      <c r="K40" s="632" t="s">
        <v>686</v>
      </c>
      <c r="L40" s="634">
        <v>60.350265325224534</v>
      </c>
      <c r="M40" s="634">
        <v>12</v>
      </c>
      <c r="N40" s="635">
        <v>724.20318390269438</v>
      </c>
    </row>
    <row r="41" spans="1:14" ht="14.4" customHeight="1" x14ac:dyDescent="0.3">
      <c r="A41" s="630" t="s">
        <v>544</v>
      </c>
      <c r="B41" s="631" t="s">
        <v>1919</v>
      </c>
      <c r="C41" s="632" t="s">
        <v>554</v>
      </c>
      <c r="D41" s="633" t="s">
        <v>1921</v>
      </c>
      <c r="E41" s="632" t="s">
        <v>572</v>
      </c>
      <c r="F41" s="633" t="s">
        <v>1926</v>
      </c>
      <c r="G41" s="632" t="s">
        <v>573</v>
      </c>
      <c r="H41" s="632" t="s">
        <v>687</v>
      </c>
      <c r="I41" s="632" t="s">
        <v>688</v>
      </c>
      <c r="J41" s="632" t="s">
        <v>689</v>
      </c>
      <c r="K41" s="632" t="s">
        <v>690</v>
      </c>
      <c r="L41" s="634">
        <v>112.15903309856265</v>
      </c>
      <c r="M41" s="634">
        <v>20</v>
      </c>
      <c r="N41" s="635">
        <v>2243.1806619712529</v>
      </c>
    </row>
    <row r="42" spans="1:14" ht="14.4" customHeight="1" x14ac:dyDescent="0.3">
      <c r="A42" s="630" t="s">
        <v>544</v>
      </c>
      <c r="B42" s="631" t="s">
        <v>1919</v>
      </c>
      <c r="C42" s="632" t="s">
        <v>554</v>
      </c>
      <c r="D42" s="633" t="s">
        <v>1921</v>
      </c>
      <c r="E42" s="632" t="s">
        <v>572</v>
      </c>
      <c r="F42" s="633" t="s">
        <v>1926</v>
      </c>
      <c r="G42" s="632" t="s">
        <v>573</v>
      </c>
      <c r="H42" s="632" t="s">
        <v>691</v>
      </c>
      <c r="I42" s="632" t="s">
        <v>692</v>
      </c>
      <c r="J42" s="632" t="s">
        <v>693</v>
      </c>
      <c r="K42" s="632" t="s">
        <v>694</v>
      </c>
      <c r="L42" s="634">
        <v>43.250017044893283</v>
      </c>
      <c r="M42" s="634">
        <v>4</v>
      </c>
      <c r="N42" s="635">
        <v>173.00006817957313</v>
      </c>
    </row>
    <row r="43" spans="1:14" ht="14.4" customHeight="1" x14ac:dyDescent="0.3">
      <c r="A43" s="630" t="s">
        <v>544</v>
      </c>
      <c r="B43" s="631" t="s">
        <v>1919</v>
      </c>
      <c r="C43" s="632" t="s">
        <v>554</v>
      </c>
      <c r="D43" s="633" t="s">
        <v>1921</v>
      </c>
      <c r="E43" s="632" t="s">
        <v>572</v>
      </c>
      <c r="F43" s="633" t="s">
        <v>1926</v>
      </c>
      <c r="G43" s="632" t="s">
        <v>573</v>
      </c>
      <c r="H43" s="632" t="s">
        <v>695</v>
      </c>
      <c r="I43" s="632" t="s">
        <v>696</v>
      </c>
      <c r="J43" s="632" t="s">
        <v>697</v>
      </c>
      <c r="K43" s="632" t="s">
        <v>698</v>
      </c>
      <c r="L43" s="634">
        <v>260</v>
      </c>
      <c r="M43" s="634">
        <v>73</v>
      </c>
      <c r="N43" s="635">
        <v>18980</v>
      </c>
    </row>
    <row r="44" spans="1:14" ht="14.4" customHeight="1" x14ac:dyDescent="0.3">
      <c r="A44" s="630" t="s">
        <v>544</v>
      </c>
      <c r="B44" s="631" t="s">
        <v>1919</v>
      </c>
      <c r="C44" s="632" t="s">
        <v>554</v>
      </c>
      <c r="D44" s="633" t="s">
        <v>1921</v>
      </c>
      <c r="E44" s="632" t="s">
        <v>572</v>
      </c>
      <c r="F44" s="633" t="s">
        <v>1926</v>
      </c>
      <c r="G44" s="632" t="s">
        <v>573</v>
      </c>
      <c r="H44" s="632" t="s">
        <v>699</v>
      </c>
      <c r="I44" s="632" t="s">
        <v>700</v>
      </c>
      <c r="J44" s="632" t="s">
        <v>701</v>
      </c>
      <c r="K44" s="632" t="s">
        <v>702</v>
      </c>
      <c r="L44" s="634">
        <v>151.22852899920238</v>
      </c>
      <c r="M44" s="634">
        <v>13</v>
      </c>
      <c r="N44" s="635">
        <v>1965.9708769896308</v>
      </c>
    </row>
    <row r="45" spans="1:14" ht="14.4" customHeight="1" x14ac:dyDescent="0.3">
      <c r="A45" s="630" t="s">
        <v>544</v>
      </c>
      <c r="B45" s="631" t="s">
        <v>1919</v>
      </c>
      <c r="C45" s="632" t="s">
        <v>554</v>
      </c>
      <c r="D45" s="633" t="s">
        <v>1921</v>
      </c>
      <c r="E45" s="632" t="s">
        <v>572</v>
      </c>
      <c r="F45" s="633" t="s">
        <v>1926</v>
      </c>
      <c r="G45" s="632" t="s">
        <v>573</v>
      </c>
      <c r="H45" s="632" t="s">
        <v>703</v>
      </c>
      <c r="I45" s="632" t="s">
        <v>704</v>
      </c>
      <c r="J45" s="632" t="s">
        <v>705</v>
      </c>
      <c r="K45" s="632" t="s">
        <v>706</v>
      </c>
      <c r="L45" s="634">
        <v>142.43067934540136</v>
      </c>
      <c r="M45" s="634">
        <v>1</v>
      </c>
      <c r="N45" s="635">
        <v>142.43067934540136</v>
      </c>
    </row>
    <row r="46" spans="1:14" ht="14.4" customHeight="1" x14ac:dyDescent="0.3">
      <c r="A46" s="630" t="s">
        <v>544</v>
      </c>
      <c r="B46" s="631" t="s">
        <v>1919</v>
      </c>
      <c r="C46" s="632" t="s">
        <v>554</v>
      </c>
      <c r="D46" s="633" t="s">
        <v>1921</v>
      </c>
      <c r="E46" s="632" t="s">
        <v>572</v>
      </c>
      <c r="F46" s="633" t="s">
        <v>1926</v>
      </c>
      <c r="G46" s="632" t="s">
        <v>573</v>
      </c>
      <c r="H46" s="632" t="s">
        <v>707</v>
      </c>
      <c r="I46" s="632" t="s">
        <v>708</v>
      </c>
      <c r="J46" s="632" t="s">
        <v>709</v>
      </c>
      <c r="K46" s="632" t="s">
        <v>710</v>
      </c>
      <c r="L46" s="634">
        <v>103.27</v>
      </c>
      <c r="M46" s="634">
        <v>3</v>
      </c>
      <c r="N46" s="635">
        <v>309.81</v>
      </c>
    </row>
    <row r="47" spans="1:14" ht="14.4" customHeight="1" x14ac:dyDescent="0.3">
      <c r="A47" s="630" t="s">
        <v>544</v>
      </c>
      <c r="B47" s="631" t="s">
        <v>1919</v>
      </c>
      <c r="C47" s="632" t="s">
        <v>554</v>
      </c>
      <c r="D47" s="633" t="s">
        <v>1921</v>
      </c>
      <c r="E47" s="632" t="s">
        <v>572</v>
      </c>
      <c r="F47" s="633" t="s">
        <v>1926</v>
      </c>
      <c r="G47" s="632" t="s">
        <v>573</v>
      </c>
      <c r="H47" s="632" t="s">
        <v>711</v>
      </c>
      <c r="I47" s="632" t="s">
        <v>711</v>
      </c>
      <c r="J47" s="632" t="s">
        <v>712</v>
      </c>
      <c r="K47" s="632" t="s">
        <v>713</v>
      </c>
      <c r="L47" s="634">
        <v>38.197702828840619</v>
      </c>
      <c r="M47" s="634">
        <v>311</v>
      </c>
      <c r="N47" s="635">
        <v>11879.485579769433</v>
      </c>
    </row>
    <row r="48" spans="1:14" ht="14.4" customHeight="1" x14ac:dyDescent="0.3">
      <c r="A48" s="630" t="s">
        <v>544</v>
      </c>
      <c r="B48" s="631" t="s">
        <v>1919</v>
      </c>
      <c r="C48" s="632" t="s">
        <v>554</v>
      </c>
      <c r="D48" s="633" t="s">
        <v>1921</v>
      </c>
      <c r="E48" s="632" t="s">
        <v>572</v>
      </c>
      <c r="F48" s="633" t="s">
        <v>1926</v>
      </c>
      <c r="G48" s="632" t="s">
        <v>573</v>
      </c>
      <c r="H48" s="632" t="s">
        <v>714</v>
      </c>
      <c r="I48" s="632" t="s">
        <v>715</v>
      </c>
      <c r="J48" s="632" t="s">
        <v>716</v>
      </c>
      <c r="K48" s="632" t="s">
        <v>717</v>
      </c>
      <c r="L48" s="634">
        <v>73.439464690035095</v>
      </c>
      <c r="M48" s="634">
        <v>2</v>
      </c>
      <c r="N48" s="635">
        <v>146.87892938007019</v>
      </c>
    </row>
    <row r="49" spans="1:14" ht="14.4" customHeight="1" x14ac:dyDescent="0.3">
      <c r="A49" s="630" t="s">
        <v>544</v>
      </c>
      <c r="B49" s="631" t="s">
        <v>1919</v>
      </c>
      <c r="C49" s="632" t="s">
        <v>554</v>
      </c>
      <c r="D49" s="633" t="s">
        <v>1921</v>
      </c>
      <c r="E49" s="632" t="s">
        <v>572</v>
      </c>
      <c r="F49" s="633" t="s">
        <v>1926</v>
      </c>
      <c r="G49" s="632" t="s">
        <v>573</v>
      </c>
      <c r="H49" s="632" t="s">
        <v>718</v>
      </c>
      <c r="I49" s="632" t="s">
        <v>719</v>
      </c>
      <c r="J49" s="632" t="s">
        <v>716</v>
      </c>
      <c r="K49" s="632" t="s">
        <v>720</v>
      </c>
      <c r="L49" s="634">
        <v>238.28999999999996</v>
      </c>
      <c r="M49" s="634">
        <v>1</v>
      </c>
      <c r="N49" s="635">
        <v>238.28999999999996</v>
      </c>
    </row>
    <row r="50" spans="1:14" ht="14.4" customHeight="1" x14ac:dyDescent="0.3">
      <c r="A50" s="630" t="s">
        <v>544</v>
      </c>
      <c r="B50" s="631" t="s">
        <v>1919</v>
      </c>
      <c r="C50" s="632" t="s">
        <v>554</v>
      </c>
      <c r="D50" s="633" t="s">
        <v>1921</v>
      </c>
      <c r="E50" s="632" t="s">
        <v>572</v>
      </c>
      <c r="F50" s="633" t="s">
        <v>1926</v>
      </c>
      <c r="G50" s="632" t="s">
        <v>573</v>
      </c>
      <c r="H50" s="632" t="s">
        <v>721</v>
      </c>
      <c r="I50" s="632" t="s">
        <v>722</v>
      </c>
      <c r="J50" s="632" t="s">
        <v>723</v>
      </c>
      <c r="K50" s="632" t="s">
        <v>724</v>
      </c>
      <c r="L50" s="634">
        <v>85.69</v>
      </c>
      <c r="M50" s="634">
        <v>2</v>
      </c>
      <c r="N50" s="635">
        <v>171.38</v>
      </c>
    </row>
    <row r="51" spans="1:14" ht="14.4" customHeight="1" x14ac:dyDescent="0.3">
      <c r="A51" s="630" t="s">
        <v>544</v>
      </c>
      <c r="B51" s="631" t="s">
        <v>1919</v>
      </c>
      <c r="C51" s="632" t="s">
        <v>554</v>
      </c>
      <c r="D51" s="633" t="s">
        <v>1921</v>
      </c>
      <c r="E51" s="632" t="s">
        <v>572</v>
      </c>
      <c r="F51" s="633" t="s">
        <v>1926</v>
      </c>
      <c r="G51" s="632" t="s">
        <v>573</v>
      </c>
      <c r="H51" s="632" t="s">
        <v>725</v>
      </c>
      <c r="I51" s="632" t="s">
        <v>726</v>
      </c>
      <c r="J51" s="632" t="s">
        <v>727</v>
      </c>
      <c r="K51" s="632" t="s">
        <v>728</v>
      </c>
      <c r="L51" s="634">
        <v>331.02737456851668</v>
      </c>
      <c r="M51" s="634">
        <v>13</v>
      </c>
      <c r="N51" s="635">
        <v>4303.3558693907171</v>
      </c>
    </row>
    <row r="52" spans="1:14" ht="14.4" customHeight="1" x14ac:dyDescent="0.3">
      <c r="A52" s="630" t="s">
        <v>544</v>
      </c>
      <c r="B52" s="631" t="s">
        <v>1919</v>
      </c>
      <c r="C52" s="632" t="s">
        <v>554</v>
      </c>
      <c r="D52" s="633" t="s">
        <v>1921</v>
      </c>
      <c r="E52" s="632" t="s">
        <v>572</v>
      </c>
      <c r="F52" s="633" t="s">
        <v>1926</v>
      </c>
      <c r="G52" s="632" t="s">
        <v>573</v>
      </c>
      <c r="H52" s="632" t="s">
        <v>729</v>
      </c>
      <c r="I52" s="632" t="s">
        <v>730</v>
      </c>
      <c r="J52" s="632" t="s">
        <v>731</v>
      </c>
      <c r="K52" s="632" t="s">
        <v>732</v>
      </c>
      <c r="L52" s="634">
        <v>46</v>
      </c>
      <c r="M52" s="634">
        <v>1</v>
      </c>
      <c r="N52" s="635">
        <v>46</v>
      </c>
    </row>
    <row r="53" spans="1:14" ht="14.4" customHeight="1" x14ac:dyDescent="0.3">
      <c r="A53" s="630" t="s">
        <v>544</v>
      </c>
      <c r="B53" s="631" t="s">
        <v>1919</v>
      </c>
      <c r="C53" s="632" t="s">
        <v>554</v>
      </c>
      <c r="D53" s="633" t="s">
        <v>1921</v>
      </c>
      <c r="E53" s="632" t="s">
        <v>572</v>
      </c>
      <c r="F53" s="633" t="s">
        <v>1926</v>
      </c>
      <c r="G53" s="632" t="s">
        <v>573</v>
      </c>
      <c r="H53" s="632" t="s">
        <v>733</v>
      </c>
      <c r="I53" s="632" t="s">
        <v>734</v>
      </c>
      <c r="J53" s="632" t="s">
        <v>685</v>
      </c>
      <c r="K53" s="632" t="s">
        <v>735</v>
      </c>
      <c r="L53" s="634">
        <v>22.532754226908402</v>
      </c>
      <c r="M53" s="634">
        <v>11</v>
      </c>
      <c r="N53" s="635">
        <v>247.86029649599243</v>
      </c>
    </row>
    <row r="54" spans="1:14" ht="14.4" customHeight="1" x14ac:dyDescent="0.3">
      <c r="A54" s="630" t="s">
        <v>544</v>
      </c>
      <c r="B54" s="631" t="s">
        <v>1919</v>
      </c>
      <c r="C54" s="632" t="s">
        <v>554</v>
      </c>
      <c r="D54" s="633" t="s">
        <v>1921</v>
      </c>
      <c r="E54" s="632" t="s">
        <v>572</v>
      </c>
      <c r="F54" s="633" t="s">
        <v>1926</v>
      </c>
      <c r="G54" s="632" t="s">
        <v>573</v>
      </c>
      <c r="H54" s="632" t="s">
        <v>736</v>
      </c>
      <c r="I54" s="632" t="s">
        <v>737</v>
      </c>
      <c r="J54" s="632" t="s">
        <v>738</v>
      </c>
      <c r="K54" s="632" t="s">
        <v>739</v>
      </c>
      <c r="L54" s="634">
        <v>1123.7499823836758</v>
      </c>
      <c r="M54" s="634">
        <v>4</v>
      </c>
      <c r="N54" s="635">
        <v>4494.9999295347034</v>
      </c>
    </row>
    <row r="55" spans="1:14" ht="14.4" customHeight="1" x14ac:dyDescent="0.3">
      <c r="A55" s="630" t="s">
        <v>544</v>
      </c>
      <c r="B55" s="631" t="s">
        <v>1919</v>
      </c>
      <c r="C55" s="632" t="s">
        <v>554</v>
      </c>
      <c r="D55" s="633" t="s">
        <v>1921</v>
      </c>
      <c r="E55" s="632" t="s">
        <v>572</v>
      </c>
      <c r="F55" s="633" t="s">
        <v>1926</v>
      </c>
      <c r="G55" s="632" t="s">
        <v>573</v>
      </c>
      <c r="H55" s="632" t="s">
        <v>740</v>
      </c>
      <c r="I55" s="632" t="s">
        <v>741</v>
      </c>
      <c r="J55" s="632" t="s">
        <v>742</v>
      </c>
      <c r="K55" s="632" t="s">
        <v>743</v>
      </c>
      <c r="L55" s="634">
        <v>103.4694896908526</v>
      </c>
      <c r="M55" s="634">
        <v>1</v>
      </c>
      <c r="N55" s="635">
        <v>103.4694896908526</v>
      </c>
    </row>
    <row r="56" spans="1:14" ht="14.4" customHeight="1" x14ac:dyDescent="0.3">
      <c r="A56" s="630" t="s">
        <v>544</v>
      </c>
      <c r="B56" s="631" t="s">
        <v>1919</v>
      </c>
      <c r="C56" s="632" t="s">
        <v>554</v>
      </c>
      <c r="D56" s="633" t="s">
        <v>1921</v>
      </c>
      <c r="E56" s="632" t="s">
        <v>572</v>
      </c>
      <c r="F56" s="633" t="s">
        <v>1926</v>
      </c>
      <c r="G56" s="632" t="s">
        <v>573</v>
      </c>
      <c r="H56" s="632" t="s">
        <v>744</v>
      </c>
      <c r="I56" s="632" t="s">
        <v>745</v>
      </c>
      <c r="J56" s="632" t="s">
        <v>746</v>
      </c>
      <c r="K56" s="632" t="s">
        <v>747</v>
      </c>
      <c r="L56" s="634">
        <v>223.55764589975814</v>
      </c>
      <c r="M56" s="634">
        <v>10</v>
      </c>
      <c r="N56" s="635">
        <v>2235.5764589975815</v>
      </c>
    </row>
    <row r="57" spans="1:14" ht="14.4" customHeight="1" x14ac:dyDescent="0.3">
      <c r="A57" s="630" t="s">
        <v>544</v>
      </c>
      <c r="B57" s="631" t="s">
        <v>1919</v>
      </c>
      <c r="C57" s="632" t="s">
        <v>554</v>
      </c>
      <c r="D57" s="633" t="s">
        <v>1921</v>
      </c>
      <c r="E57" s="632" t="s">
        <v>572</v>
      </c>
      <c r="F57" s="633" t="s">
        <v>1926</v>
      </c>
      <c r="G57" s="632" t="s">
        <v>573</v>
      </c>
      <c r="H57" s="632" t="s">
        <v>748</v>
      </c>
      <c r="I57" s="632" t="s">
        <v>749</v>
      </c>
      <c r="J57" s="632" t="s">
        <v>750</v>
      </c>
      <c r="K57" s="632" t="s">
        <v>751</v>
      </c>
      <c r="L57" s="634">
        <v>74.991947859711885</v>
      </c>
      <c r="M57" s="634">
        <v>25</v>
      </c>
      <c r="N57" s="635">
        <v>1874.7986964927973</v>
      </c>
    </row>
    <row r="58" spans="1:14" ht="14.4" customHeight="1" x14ac:dyDescent="0.3">
      <c r="A58" s="630" t="s">
        <v>544</v>
      </c>
      <c r="B58" s="631" t="s">
        <v>1919</v>
      </c>
      <c r="C58" s="632" t="s">
        <v>554</v>
      </c>
      <c r="D58" s="633" t="s">
        <v>1921</v>
      </c>
      <c r="E58" s="632" t="s">
        <v>572</v>
      </c>
      <c r="F58" s="633" t="s">
        <v>1926</v>
      </c>
      <c r="G58" s="632" t="s">
        <v>573</v>
      </c>
      <c r="H58" s="632" t="s">
        <v>752</v>
      </c>
      <c r="I58" s="632" t="s">
        <v>753</v>
      </c>
      <c r="J58" s="632" t="s">
        <v>754</v>
      </c>
      <c r="K58" s="632" t="s">
        <v>755</v>
      </c>
      <c r="L58" s="634">
        <v>121.86666666666663</v>
      </c>
      <c r="M58" s="634">
        <v>3</v>
      </c>
      <c r="N58" s="635">
        <v>365.59999999999991</v>
      </c>
    </row>
    <row r="59" spans="1:14" ht="14.4" customHeight="1" x14ac:dyDescent="0.3">
      <c r="A59" s="630" t="s">
        <v>544</v>
      </c>
      <c r="B59" s="631" t="s">
        <v>1919</v>
      </c>
      <c r="C59" s="632" t="s">
        <v>554</v>
      </c>
      <c r="D59" s="633" t="s">
        <v>1921</v>
      </c>
      <c r="E59" s="632" t="s">
        <v>572</v>
      </c>
      <c r="F59" s="633" t="s">
        <v>1926</v>
      </c>
      <c r="G59" s="632" t="s">
        <v>573</v>
      </c>
      <c r="H59" s="632" t="s">
        <v>756</v>
      </c>
      <c r="I59" s="632" t="s">
        <v>757</v>
      </c>
      <c r="J59" s="632" t="s">
        <v>758</v>
      </c>
      <c r="K59" s="632" t="s">
        <v>759</v>
      </c>
      <c r="L59" s="634">
        <v>100.52912863622869</v>
      </c>
      <c r="M59" s="634">
        <v>146</v>
      </c>
      <c r="N59" s="635">
        <v>14677.252780889388</v>
      </c>
    </row>
    <row r="60" spans="1:14" ht="14.4" customHeight="1" x14ac:dyDescent="0.3">
      <c r="A60" s="630" t="s">
        <v>544</v>
      </c>
      <c r="B60" s="631" t="s">
        <v>1919</v>
      </c>
      <c r="C60" s="632" t="s">
        <v>554</v>
      </c>
      <c r="D60" s="633" t="s">
        <v>1921</v>
      </c>
      <c r="E60" s="632" t="s">
        <v>572</v>
      </c>
      <c r="F60" s="633" t="s">
        <v>1926</v>
      </c>
      <c r="G60" s="632" t="s">
        <v>573</v>
      </c>
      <c r="H60" s="632" t="s">
        <v>760</v>
      </c>
      <c r="I60" s="632" t="s">
        <v>761</v>
      </c>
      <c r="J60" s="632" t="s">
        <v>762</v>
      </c>
      <c r="K60" s="632" t="s">
        <v>763</v>
      </c>
      <c r="L60" s="634">
        <v>167.93799265063092</v>
      </c>
      <c r="M60" s="634">
        <v>10</v>
      </c>
      <c r="N60" s="635">
        <v>1679.3799265063092</v>
      </c>
    </row>
    <row r="61" spans="1:14" ht="14.4" customHeight="1" x14ac:dyDescent="0.3">
      <c r="A61" s="630" t="s">
        <v>544</v>
      </c>
      <c r="B61" s="631" t="s">
        <v>1919</v>
      </c>
      <c r="C61" s="632" t="s">
        <v>554</v>
      </c>
      <c r="D61" s="633" t="s">
        <v>1921</v>
      </c>
      <c r="E61" s="632" t="s">
        <v>572</v>
      </c>
      <c r="F61" s="633" t="s">
        <v>1926</v>
      </c>
      <c r="G61" s="632" t="s">
        <v>573</v>
      </c>
      <c r="H61" s="632" t="s">
        <v>764</v>
      </c>
      <c r="I61" s="632" t="s">
        <v>765</v>
      </c>
      <c r="J61" s="632" t="s">
        <v>766</v>
      </c>
      <c r="K61" s="632" t="s">
        <v>767</v>
      </c>
      <c r="L61" s="634">
        <v>376.02961095591843</v>
      </c>
      <c r="M61" s="634">
        <v>19</v>
      </c>
      <c r="N61" s="635">
        <v>7144.5626081624505</v>
      </c>
    </row>
    <row r="62" spans="1:14" ht="14.4" customHeight="1" x14ac:dyDescent="0.3">
      <c r="A62" s="630" t="s">
        <v>544</v>
      </c>
      <c r="B62" s="631" t="s">
        <v>1919</v>
      </c>
      <c r="C62" s="632" t="s">
        <v>554</v>
      </c>
      <c r="D62" s="633" t="s">
        <v>1921</v>
      </c>
      <c r="E62" s="632" t="s">
        <v>572</v>
      </c>
      <c r="F62" s="633" t="s">
        <v>1926</v>
      </c>
      <c r="G62" s="632" t="s">
        <v>573</v>
      </c>
      <c r="H62" s="632" t="s">
        <v>768</v>
      </c>
      <c r="I62" s="632" t="s">
        <v>769</v>
      </c>
      <c r="J62" s="632" t="s">
        <v>770</v>
      </c>
      <c r="K62" s="632" t="s">
        <v>771</v>
      </c>
      <c r="L62" s="634">
        <v>66.777777777777771</v>
      </c>
      <c r="M62" s="634">
        <v>9</v>
      </c>
      <c r="N62" s="635">
        <v>601</v>
      </c>
    </row>
    <row r="63" spans="1:14" ht="14.4" customHeight="1" x14ac:dyDescent="0.3">
      <c r="A63" s="630" t="s">
        <v>544</v>
      </c>
      <c r="B63" s="631" t="s">
        <v>1919</v>
      </c>
      <c r="C63" s="632" t="s">
        <v>554</v>
      </c>
      <c r="D63" s="633" t="s">
        <v>1921</v>
      </c>
      <c r="E63" s="632" t="s">
        <v>572</v>
      </c>
      <c r="F63" s="633" t="s">
        <v>1926</v>
      </c>
      <c r="G63" s="632" t="s">
        <v>573</v>
      </c>
      <c r="H63" s="632" t="s">
        <v>772</v>
      </c>
      <c r="I63" s="632" t="s">
        <v>773</v>
      </c>
      <c r="J63" s="632" t="s">
        <v>774</v>
      </c>
      <c r="K63" s="632" t="s">
        <v>775</v>
      </c>
      <c r="L63" s="634">
        <v>134.63</v>
      </c>
      <c r="M63" s="634">
        <v>1</v>
      </c>
      <c r="N63" s="635">
        <v>134.63</v>
      </c>
    </row>
    <row r="64" spans="1:14" ht="14.4" customHeight="1" x14ac:dyDescent="0.3">
      <c r="A64" s="630" t="s">
        <v>544</v>
      </c>
      <c r="B64" s="631" t="s">
        <v>1919</v>
      </c>
      <c r="C64" s="632" t="s">
        <v>554</v>
      </c>
      <c r="D64" s="633" t="s">
        <v>1921</v>
      </c>
      <c r="E64" s="632" t="s">
        <v>572</v>
      </c>
      <c r="F64" s="633" t="s">
        <v>1926</v>
      </c>
      <c r="G64" s="632" t="s">
        <v>573</v>
      </c>
      <c r="H64" s="632" t="s">
        <v>776</v>
      </c>
      <c r="I64" s="632" t="s">
        <v>777</v>
      </c>
      <c r="J64" s="632" t="s">
        <v>778</v>
      </c>
      <c r="K64" s="632" t="s">
        <v>779</v>
      </c>
      <c r="L64" s="634">
        <v>121.06</v>
      </c>
      <c r="M64" s="634">
        <v>3</v>
      </c>
      <c r="N64" s="635">
        <v>363.18</v>
      </c>
    </row>
    <row r="65" spans="1:14" ht="14.4" customHeight="1" x14ac:dyDescent="0.3">
      <c r="A65" s="630" t="s">
        <v>544</v>
      </c>
      <c r="B65" s="631" t="s">
        <v>1919</v>
      </c>
      <c r="C65" s="632" t="s">
        <v>554</v>
      </c>
      <c r="D65" s="633" t="s">
        <v>1921</v>
      </c>
      <c r="E65" s="632" t="s">
        <v>572</v>
      </c>
      <c r="F65" s="633" t="s">
        <v>1926</v>
      </c>
      <c r="G65" s="632" t="s">
        <v>573</v>
      </c>
      <c r="H65" s="632" t="s">
        <v>780</v>
      </c>
      <c r="I65" s="632" t="s">
        <v>781</v>
      </c>
      <c r="J65" s="632" t="s">
        <v>778</v>
      </c>
      <c r="K65" s="632" t="s">
        <v>782</v>
      </c>
      <c r="L65" s="634">
        <v>144.46375</v>
      </c>
      <c r="M65" s="634">
        <v>8</v>
      </c>
      <c r="N65" s="635">
        <v>1155.71</v>
      </c>
    </row>
    <row r="66" spans="1:14" ht="14.4" customHeight="1" x14ac:dyDescent="0.3">
      <c r="A66" s="630" t="s">
        <v>544</v>
      </c>
      <c r="B66" s="631" t="s">
        <v>1919</v>
      </c>
      <c r="C66" s="632" t="s">
        <v>554</v>
      </c>
      <c r="D66" s="633" t="s">
        <v>1921</v>
      </c>
      <c r="E66" s="632" t="s">
        <v>572</v>
      </c>
      <c r="F66" s="633" t="s">
        <v>1926</v>
      </c>
      <c r="G66" s="632" t="s">
        <v>573</v>
      </c>
      <c r="H66" s="632" t="s">
        <v>783</v>
      </c>
      <c r="I66" s="632" t="s">
        <v>784</v>
      </c>
      <c r="J66" s="632" t="s">
        <v>693</v>
      </c>
      <c r="K66" s="632" t="s">
        <v>785</v>
      </c>
      <c r="L66" s="634">
        <v>47.099999999999994</v>
      </c>
      <c r="M66" s="634">
        <v>1</v>
      </c>
      <c r="N66" s="635">
        <v>47.099999999999994</v>
      </c>
    </row>
    <row r="67" spans="1:14" ht="14.4" customHeight="1" x14ac:dyDescent="0.3">
      <c r="A67" s="630" t="s">
        <v>544</v>
      </c>
      <c r="B67" s="631" t="s">
        <v>1919</v>
      </c>
      <c r="C67" s="632" t="s">
        <v>554</v>
      </c>
      <c r="D67" s="633" t="s">
        <v>1921</v>
      </c>
      <c r="E67" s="632" t="s">
        <v>572</v>
      </c>
      <c r="F67" s="633" t="s">
        <v>1926</v>
      </c>
      <c r="G67" s="632" t="s">
        <v>573</v>
      </c>
      <c r="H67" s="632" t="s">
        <v>786</v>
      </c>
      <c r="I67" s="632" t="s">
        <v>787</v>
      </c>
      <c r="J67" s="632" t="s">
        <v>788</v>
      </c>
      <c r="K67" s="632" t="s">
        <v>789</v>
      </c>
      <c r="L67" s="634">
        <v>92.479999999999976</v>
      </c>
      <c r="M67" s="634">
        <v>25</v>
      </c>
      <c r="N67" s="635">
        <v>2311.9999999999995</v>
      </c>
    </row>
    <row r="68" spans="1:14" ht="14.4" customHeight="1" x14ac:dyDescent="0.3">
      <c r="A68" s="630" t="s">
        <v>544</v>
      </c>
      <c r="B68" s="631" t="s">
        <v>1919</v>
      </c>
      <c r="C68" s="632" t="s">
        <v>554</v>
      </c>
      <c r="D68" s="633" t="s">
        <v>1921</v>
      </c>
      <c r="E68" s="632" t="s">
        <v>572</v>
      </c>
      <c r="F68" s="633" t="s">
        <v>1926</v>
      </c>
      <c r="G68" s="632" t="s">
        <v>573</v>
      </c>
      <c r="H68" s="632" t="s">
        <v>790</v>
      </c>
      <c r="I68" s="632" t="s">
        <v>791</v>
      </c>
      <c r="J68" s="632" t="s">
        <v>792</v>
      </c>
      <c r="K68" s="632" t="s">
        <v>793</v>
      </c>
      <c r="L68" s="634">
        <v>49.189925149027673</v>
      </c>
      <c r="M68" s="634">
        <v>20</v>
      </c>
      <c r="N68" s="635">
        <v>983.79850298055351</v>
      </c>
    </row>
    <row r="69" spans="1:14" ht="14.4" customHeight="1" x14ac:dyDescent="0.3">
      <c r="A69" s="630" t="s">
        <v>544</v>
      </c>
      <c r="B69" s="631" t="s">
        <v>1919</v>
      </c>
      <c r="C69" s="632" t="s">
        <v>554</v>
      </c>
      <c r="D69" s="633" t="s">
        <v>1921</v>
      </c>
      <c r="E69" s="632" t="s">
        <v>572</v>
      </c>
      <c r="F69" s="633" t="s">
        <v>1926</v>
      </c>
      <c r="G69" s="632" t="s">
        <v>573</v>
      </c>
      <c r="H69" s="632" t="s">
        <v>794</v>
      </c>
      <c r="I69" s="632" t="s">
        <v>795</v>
      </c>
      <c r="J69" s="632" t="s">
        <v>796</v>
      </c>
      <c r="K69" s="632" t="s">
        <v>797</v>
      </c>
      <c r="L69" s="634">
        <v>41.6196966285302</v>
      </c>
      <c r="M69" s="634">
        <v>2</v>
      </c>
      <c r="N69" s="635">
        <v>83.239393257060399</v>
      </c>
    </row>
    <row r="70" spans="1:14" ht="14.4" customHeight="1" x14ac:dyDescent="0.3">
      <c r="A70" s="630" t="s">
        <v>544</v>
      </c>
      <c r="B70" s="631" t="s">
        <v>1919</v>
      </c>
      <c r="C70" s="632" t="s">
        <v>554</v>
      </c>
      <c r="D70" s="633" t="s">
        <v>1921</v>
      </c>
      <c r="E70" s="632" t="s">
        <v>572</v>
      </c>
      <c r="F70" s="633" t="s">
        <v>1926</v>
      </c>
      <c r="G70" s="632" t="s">
        <v>573</v>
      </c>
      <c r="H70" s="632" t="s">
        <v>798</v>
      </c>
      <c r="I70" s="632" t="s">
        <v>799</v>
      </c>
      <c r="J70" s="632" t="s">
        <v>796</v>
      </c>
      <c r="K70" s="632" t="s">
        <v>800</v>
      </c>
      <c r="L70" s="634">
        <v>292.5304653250077</v>
      </c>
      <c r="M70" s="634">
        <v>46</v>
      </c>
      <c r="N70" s="635">
        <v>13456.401404950355</v>
      </c>
    </row>
    <row r="71" spans="1:14" ht="14.4" customHeight="1" x14ac:dyDescent="0.3">
      <c r="A71" s="630" t="s">
        <v>544</v>
      </c>
      <c r="B71" s="631" t="s">
        <v>1919</v>
      </c>
      <c r="C71" s="632" t="s">
        <v>554</v>
      </c>
      <c r="D71" s="633" t="s">
        <v>1921</v>
      </c>
      <c r="E71" s="632" t="s">
        <v>572</v>
      </c>
      <c r="F71" s="633" t="s">
        <v>1926</v>
      </c>
      <c r="G71" s="632" t="s">
        <v>573</v>
      </c>
      <c r="H71" s="632" t="s">
        <v>801</v>
      </c>
      <c r="I71" s="632" t="s">
        <v>802</v>
      </c>
      <c r="J71" s="632" t="s">
        <v>803</v>
      </c>
      <c r="K71" s="632" t="s">
        <v>804</v>
      </c>
      <c r="L71" s="634">
        <v>392.88972177675851</v>
      </c>
      <c r="M71" s="634">
        <v>28</v>
      </c>
      <c r="N71" s="635">
        <v>11000.912209749238</v>
      </c>
    </row>
    <row r="72" spans="1:14" ht="14.4" customHeight="1" x14ac:dyDescent="0.3">
      <c r="A72" s="630" t="s">
        <v>544</v>
      </c>
      <c r="B72" s="631" t="s">
        <v>1919</v>
      </c>
      <c r="C72" s="632" t="s">
        <v>554</v>
      </c>
      <c r="D72" s="633" t="s">
        <v>1921</v>
      </c>
      <c r="E72" s="632" t="s">
        <v>572</v>
      </c>
      <c r="F72" s="633" t="s">
        <v>1926</v>
      </c>
      <c r="G72" s="632" t="s">
        <v>573</v>
      </c>
      <c r="H72" s="632" t="s">
        <v>805</v>
      </c>
      <c r="I72" s="632" t="s">
        <v>806</v>
      </c>
      <c r="J72" s="632" t="s">
        <v>807</v>
      </c>
      <c r="K72" s="632" t="s">
        <v>808</v>
      </c>
      <c r="L72" s="634">
        <v>27.4698023336849</v>
      </c>
      <c r="M72" s="634">
        <v>4</v>
      </c>
      <c r="N72" s="635">
        <v>109.8792093347396</v>
      </c>
    </row>
    <row r="73" spans="1:14" ht="14.4" customHeight="1" x14ac:dyDescent="0.3">
      <c r="A73" s="630" t="s">
        <v>544</v>
      </c>
      <c r="B73" s="631" t="s">
        <v>1919</v>
      </c>
      <c r="C73" s="632" t="s">
        <v>554</v>
      </c>
      <c r="D73" s="633" t="s">
        <v>1921</v>
      </c>
      <c r="E73" s="632" t="s">
        <v>572</v>
      </c>
      <c r="F73" s="633" t="s">
        <v>1926</v>
      </c>
      <c r="G73" s="632" t="s">
        <v>573</v>
      </c>
      <c r="H73" s="632" t="s">
        <v>809</v>
      </c>
      <c r="I73" s="632" t="s">
        <v>810</v>
      </c>
      <c r="J73" s="632" t="s">
        <v>811</v>
      </c>
      <c r="K73" s="632" t="s">
        <v>812</v>
      </c>
      <c r="L73" s="634">
        <v>226.20895146295564</v>
      </c>
      <c r="M73" s="634">
        <v>198</v>
      </c>
      <c r="N73" s="635">
        <v>44789.372389665215</v>
      </c>
    </row>
    <row r="74" spans="1:14" ht="14.4" customHeight="1" x14ac:dyDescent="0.3">
      <c r="A74" s="630" t="s">
        <v>544</v>
      </c>
      <c r="B74" s="631" t="s">
        <v>1919</v>
      </c>
      <c r="C74" s="632" t="s">
        <v>554</v>
      </c>
      <c r="D74" s="633" t="s">
        <v>1921</v>
      </c>
      <c r="E74" s="632" t="s">
        <v>572</v>
      </c>
      <c r="F74" s="633" t="s">
        <v>1926</v>
      </c>
      <c r="G74" s="632" t="s">
        <v>573</v>
      </c>
      <c r="H74" s="632" t="s">
        <v>813</v>
      </c>
      <c r="I74" s="632" t="s">
        <v>238</v>
      </c>
      <c r="J74" s="632" t="s">
        <v>814</v>
      </c>
      <c r="K74" s="632"/>
      <c r="L74" s="634">
        <v>146.80596354602872</v>
      </c>
      <c r="M74" s="634">
        <v>8</v>
      </c>
      <c r="N74" s="635">
        <v>1174.4477083682298</v>
      </c>
    </row>
    <row r="75" spans="1:14" ht="14.4" customHeight="1" x14ac:dyDescent="0.3">
      <c r="A75" s="630" t="s">
        <v>544</v>
      </c>
      <c r="B75" s="631" t="s">
        <v>1919</v>
      </c>
      <c r="C75" s="632" t="s">
        <v>554</v>
      </c>
      <c r="D75" s="633" t="s">
        <v>1921</v>
      </c>
      <c r="E75" s="632" t="s">
        <v>572</v>
      </c>
      <c r="F75" s="633" t="s">
        <v>1926</v>
      </c>
      <c r="G75" s="632" t="s">
        <v>573</v>
      </c>
      <c r="H75" s="632" t="s">
        <v>815</v>
      </c>
      <c r="I75" s="632" t="s">
        <v>238</v>
      </c>
      <c r="J75" s="632" t="s">
        <v>816</v>
      </c>
      <c r="K75" s="632"/>
      <c r="L75" s="634">
        <v>100.68</v>
      </c>
      <c r="M75" s="634">
        <v>4</v>
      </c>
      <c r="N75" s="635">
        <v>402.72</v>
      </c>
    </row>
    <row r="76" spans="1:14" ht="14.4" customHeight="1" x14ac:dyDescent="0.3">
      <c r="A76" s="630" t="s">
        <v>544</v>
      </c>
      <c r="B76" s="631" t="s">
        <v>1919</v>
      </c>
      <c r="C76" s="632" t="s">
        <v>554</v>
      </c>
      <c r="D76" s="633" t="s">
        <v>1921</v>
      </c>
      <c r="E76" s="632" t="s">
        <v>572</v>
      </c>
      <c r="F76" s="633" t="s">
        <v>1926</v>
      </c>
      <c r="G76" s="632" t="s">
        <v>573</v>
      </c>
      <c r="H76" s="632" t="s">
        <v>817</v>
      </c>
      <c r="I76" s="632" t="s">
        <v>238</v>
      </c>
      <c r="J76" s="632" t="s">
        <v>818</v>
      </c>
      <c r="K76" s="632" t="s">
        <v>819</v>
      </c>
      <c r="L76" s="634">
        <v>1440.1208333333345</v>
      </c>
      <c r="M76" s="634">
        <v>3</v>
      </c>
      <c r="N76" s="635">
        <v>4320.3625000000038</v>
      </c>
    </row>
    <row r="77" spans="1:14" ht="14.4" customHeight="1" x14ac:dyDescent="0.3">
      <c r="A77" s="630" t="s">
        <v>544</v>
      </c>
      <c r="B77" s="631" t="s">
        <v>1919</v>
      </c>
      <c r="C77" s="632" t="s">
        <v>554</v>
      </c>
      <c r="D77" s="633" t="s">
        <v>1921</v>
      </c>
      <c r="E77" s="632" t="s">
        <v>572</v>
      </c>
      <c r="F77" s="633" t="s">
        <v>1926</v>
      </c>
      <c r="G77" s="632" t="s">
        <v>573</v>
      </c>
      <c r="H77" s="632" t="s">
        <v>820</v>
      </c>
      <c r="I77" s="632" t="s">
        <v>821</v>
      </c>
      <c r="J77" s="632" t="s">
        <v>807</v>
      </c>
      <c r="K77" s="632" t="s">
        <v>822</v>
      </c>
      <c r="L77" s="634">
        <v>59.400092527551081</v>
      </c>
      <c r="M77" s="634">
        <v>4</v>
      </c>
      <c r="N77" s="635">
        <v>237.60037011020432</v>
      </c>
    </row>
    <row r="78" spans="1:14" ht="14.4" customHeight="1" x14ac:dyDescent="0.3">
      <c r="A78" s="630" t="s">
        <v>544</v>
      </c>
      <c r="B78" s="631" t="s">
        <v>1919</v>
      </c>
      <c r="C78" s="632" t="s">
        <v>554</v>
      </c>
      <c r="D78" s="633" t="s">
        <v>1921</v>
      </c>
      <c r="E78" s="632" t="s">
        <v>572</v>
      </c>
      <c r="F78" s="633" t="s">
        <v>1926</v>
      </c>
      <c r="G78" s="632" t="s">
        <v>573</v>
      </c>
      <c r="H78" s="632" t="s">
        <v>823</v>
      </c>
      <c r="I78" s="632" t="s">
        <v>824</v>
      </c>
      <c r="J78" s="632" t="s">
        <v>825</v>
      </c>
      <c r="K78" s="632" t="s">
        <v>826</v>
      </c>
      <c r="L78" s="634">
        <v>65.134818042045808</v>
      </c>
      <c r="M78" s="634">
        <v>12</v>
      </c>
      <c r="N78" s="635">
        <v>781.61781650454964</v>
      </c>
    </row>
    <row r="79" spans="1:14" ht="14.4" customHeight="1" x14ac:dyDescent="0.3">
      <c r="A79" s="630" t="s">
        <v>544</v>
      </c>
      <c r="B79" s="631" t="s">
        <v>1919</v>
      </c>
      <c r="C79" s="632" t="s">
        <v>554</v>
      </c>
      <c r="D79" s="633" t="s">
        <v>1921</v>
      </c>
      <c r="E79" s="632" t="s">
        <v>572</v>
      </c>
      <c r="F79" s="633" t="s">
        <v>1926</v>
      </c>
      <c r="G79" s="632" t="s">
        <v>573</v>
      </c>
      <c r="H79" s="632" t="s">
        <v>827</v>
      </c>
      <c r="I79" s="632" t="s">
        <v>828</v>
      </c>
      <c r="J79" s="632" t="s">
        <v>829</v>
      </c>
      <c r="K79" s="632" t="s">
        <v>830</v>
      </c>
      <c r="L79" s="634">
        <v>37.56</v>
      </c>
      <c r="M79" s="634">
        <v>2</v>
      </c>
      <c r="N79" s="635">
        <v>75.12</v>
      </c>
    </row>
    <row r="80" spans="1:14" ht="14.4" customHeight="1" x14ac:dyDescent="0.3">
      <c r="A80" s="630" t="s">
        <v>544</v>
      </c>
      <c r="B80" s="631" t="s">
        <v>1919</v>
      </c>
      <c r="C80" s="632" t="s">
        <v>554</v>
      </c>
      <c r="D80" s="633" t="s">
        <v>1921</v>
      </c>
      <c r="E80" s="632" t="s">
        <v>572</v>
      </c>
      <c r="F80" s="633" t="s">
        <v>1926</v>
      </c>
      <c r="G80" s="632" t="s">
        <v>573</v>
      </c>
      <c r="H80" s="632" t="s">
        <v>831</v>
      </c>
      <c r="I80" s="632" t="s">
        <v>832</v>
      </c>
      <c r="J80" s="632" t="s">
        <v>833</v>
      </c>
      <c r="K80" s="632" t="s">
        <v>834</v>
      </c>
      <c r="L80" s="634">
        <v>42.439507131061291</v>
      </c>
      <c r="M80" s="634">
        <v>160</v>
      </c>
      <c r="N80" s="635">
        <v>6790.321140969806</v>
      </c>
    </row>
    <row r="81" spans="1:14" ht="14.4" customHeight="1" x14ac:dyDescent="0.3">
      <c r="A81" s="630" t="s">
        <v>544</v>
      </c>
      <c r="B81" s="631" t="s">
        <v>1919</v>
      </c>
      <c r="C81" s="632" t="s">
        <v>554</v>
      </c>
      <c r="D81" s="633" t="s">
        <v>1921</v>
      </c>
      <c r="E81" s="632" t="s">
        <v>572</v>
      </c>
      <c r="F81" s="633" t="s">
        <v>1926</v>
      </c>
      <c r="G81" s="632" t="s">
        <v>573</v>
      </c>
      <c r="H81" s="632" t="s">
        <v>835</v>
      </c>
      <c r="I81" s="632" t="s">
        <v>836</v>
      </c>
      <c r="J81" s="632" t="s">
        <v>837</v>
      </c>
      <c r="K81" s="632" t="s">
        <v>838</v>
      </c>
      <c r="L81" s="634">
        <v>59.21</v>
      </c>
      <c r="M81" s="634">
        <v>1</v>
      </c>
      <c r="N81" s="635">
        <v>59.21</v>
      </c>
    </row>
    <row r="82" spans="1:14" ht="14.4" customHeight="1" x14ac:dyDescent="0.3">
      <c r="A82" s="630" t="s">
        <v>544</v>
      </c>
      <c r="B82" s="631" t="s">
        <v>1919</v>
      </c>
      <c r="C82" s="632" t="s">
        <v>554</v>
      </c>
      <c r="D82" s="633" t="s">
        <v>1921</v>
      </c>
      <c r="E82" s="632" t="s">
        <v>572</v>
      </c>
      <c r="F82" s="633" t="s">
        <v>1926</v>
      </c>
      <c r="G82" s="632" t="s">
        <v>573</v>
      </c>
      <c r="H82" s="632" t="s">
        <v>839</v>
      </c>
      <c r="I82" s="632" t="s">
        <v>840</v>
      </c>
      <c r="J82" s="632" t="s">
        <v>837</v>
      </c>
      <c r="K82" s="632" t="s">
        <v>841</v>
      </c>
      <c r="L82" s="634">
        <v>35.820000000000014</v>
      </c>
      <c r="M82" s="634">
        <v>3</v>
      </c>
      <c r="N82" s="635">
        <v>107.46000000000004</v>
      </c>
    </row>
    <row r="83" spans="1:14" ht="14.4" customHeight="1" x14ac:dyDescent="0.3">
      <c r="A83" s="630" t="s">
        <v>544</v>
      </c>
      <c r="B83" s="631" t="s">
        <v>1919</v>
      </c>
      <c r="C83" s="632" t="s">
        <v>554</v>
      </c>
      <c r="D83" s="633" t="s">
        <v>1921</v>
      </c>
      <c r="E83" s="632" t="s">
        <v>572</v>
      </c>
      <c r="F83" s="633" t="s">
        <v>1926</v>
      </c>
      <c r="G83" s="632" t="s">
        <v>573</v>
      </c>
      <c r="H83" s="632" t="s">
        <v>842</v>
      </c>
      <c r="I83" s="632" t="s">
        <v>843</v>
      </c>
      <c r="J83" s="632" t="s">
        <v>844</v>
      </c>
      <c r="K83" s="632" t="s">
        <v>845</v>
      </c>
      <c r="L83" s="634">
        <v>61.379987926841252</v>
      </c>
      <c r="M83" s="634">
        <v>20</v>
      </c>
      <c r="N83" s="635">
        <v>1227.599758536825</v>
      </c>
    </row>
    <row r="84" spans="1:14" ht="14.4" customHeight="1" x14ac:dyDescent="0.3">
      <c r="A84" s="630" t="s">
        <v>544</v>
      </c>
      <c r="B84" s="631" t="s">
        <v>1919</v>
      </c>
      <c r="C84" s="632" t="s">
        <v>554</v>
      </c>
      <c r="D84" s="633" t="s">
        <v>1921</v>
      </c>
      <c r="E84" s="632" t="s">
        <v>572</v>
      </c>
      <c r="F84" s="633" t="s">
        <v>1926</v>
      </c>
      <c r="G84" s="632" t="s">
        <v>573</v>
      </c>
      <c r="H84" s="632" t="s">
        <v>846</v>
      </c>
      <c r="I84" s="632" t="s">
        <v>238</v>
      </c>
      <c r="J84" s="632" t="s">
        <v>847</v>
      </c>
      <c r="K84" s="632"/>
      <c r="L84" s="634">
        <v>59.120029750816478</v>
      </c>
      <c r="M84" s="634">
        <v>8</v>
      </c>
      <c r="N84" s="635">
        <v>472.96023800653182</v>
      </c>
    </row>
    <row r="85" spans="1:14" ht="14.4" customHeight="1" x14ac:dyDescent="0.3">
      <c r="A85" s="630" t="s">
        <v>544</v>
      </c>
      <c r="B85" s="631" t="s">
        <v>1919</v>
      </c>
      <c r="C85" s="632" t="s">
        <v>554</v>
      </c>
      <c r="D85" s="633" t="s">
        <v>1921</v>
      </c>
      <c r="E85" s="632" t="s">
        <v>572</v>
      </c>
      <c r="F85" s="633" t="s">
        <v>1926</v>
      </c>
      <c r="G85" s="632" t="s">
        <v>573</v>
      </c>
      <c r="H85" s="632" t="s">
        <v>848</v>
      </c>
      <c r="I85" s="632" t="s">
        <v>238</v>
      </c>
      <c r="J85" s="632" t="s">
        <v>849</v>
      </c>
      <c r="K85" s="632" t="s">
        <v>850</v>
      </c>
      <c r="L85" s="634">
        <v>166.00983829243219</v>
      </c>
      <c r="M85" s="634">
        <v>21</v>
      </c>
      <c r="N85" s="635">
        <v>3486.2066041410758</v>
      </c>
    </row>
    <row r="86" spans="1:14" ht="14.4" customHeight="1" x14ac:dyDescent="0.3">
      <c r="A86" s="630" t="s">
        <v>544</v>
      </c>
      <c r="B86" s="631" t="s">
        <v>1919</v>
      </c>
      <c r="C86" s="632" t="s">
        <v>554</v>
      </c>
      <c r="D86" s="633" t="s">
        <v>1921</v>
      </c>
      <c r="E86" s="632" t="s">
        <v>572</v>
      </c>
      <c r="F86" s="633" t="s">
        <v>1926</v>
      </c>
      <c r="G86" s="632" t="s">
        <v>573</v>
      </c>
      <c r="H86" s="632" t="s">
        <v>851</v>
      </c>
      <c r="I86" s="632" t="s">
        <v>852</v>
      </c>
      <c r="J86" s="632" t="s">
        <v>853</v>
      </c>
      <c r="K86" s="632" t="s">
        <v>854</v>
      </c>
      <c r="L86" s="634">
        <v>218.17799999999997</v>
      </c>
      <c r="M86" s="634">
        <v>20</v>
      </c>
      <c r="N86" s="635">
        <v>4363.5599999999995</v>
      </c>
    </row>
    <row r="87" spans="1:14" ht="14.4" customHeight="1" x14ac:dyDescent="0.3">
      <c r="A87" s="630" t="s">
        <v>544</v>
      </c>
      <c r="B87" s="631" t="s">
        <v>1919</v>
      </c>
      <c r="C87" s="632" t="s">
        <v>554</v>
      </c>
      <c r="D87" s="633" t="s">
        <v>1921</v>
      </c>
      <c r="E87" s="632" t="s">
        <v>572</v>
      </c>
      <c r="F87" s="633" t="s">
        <v>1926</v>
      </c>
      <c r="G87" s="632" t="s">
        <v>573</v>
      </c>
      <c r="H87" s="632" t="s">
        <v>855</v>
      </c>
      <c r="I87" s="632" t="s">
        <v>238</v>
      </c>
      <c r="J87" s="632" t="s">
        <v>856</v>
      </c>
      <c r="K87" s="632"/>
      <c r="L87" s="634">
        <v>167.67235294117643</v>
      </c>
      <c r="M87" s="634">
        <v>17</v>
      </c>
      <c r="N87" s="635">
        <v>2850.4299999999994</v>
      </c>
    </row>
    <row r="88" spans="1:14" ht="14.4" customHeight="1" x14ac:dyDescent="0.3">
      <c r="A88" s="630" t="s">
        <v>544</v>
      </c>
      <c r="B88" s="631" t="s">
        <v>1919</v>
      </c>
      <c r="C88" s="632" t="s">
        <v>554</v>
      </c>
      <c r="D88" s="633" t="s">
        <v>1921</v>
      </c>
      <c r="E88" s="632" t="s">
        <v>572</v>
      </c>
      <c r="F88" s="633" t="s">
        <v>1926</v>
      </c>
      <c r="G88" s="632" t="s">
        <v>573</v>
      </c>
      <c r="H88" s="632" t="s">
        <v>857</v>
      </c>
      <c r="I88" s="632" t="s">
        <v>857</v>
      </c>
      <c r="J88" s="632" t="s">
        <v>575</v>
      </c>
      <c r="K88" s="632" t="s">
        <v>858</v>
      </c>
      <c r="L88" s="634">
        <v>201.25</v>
      </c>
      <c r="M88" s="634">
        <v>6</v>
      </c>
      <c r="N88" s="635">
        <v>1207.5</v>
      </c>
    </row>
    <row r="89" spans="1:14" ht="14.4" customHeight="1" x14ac:dyDescent="0.3">
      <c r="A89" s="630" t="s">
        <v>544</v>
      </c>
      <c r="B89" s="631" t="s">
        <v>1919</v>
      </c>
      <c r="C89" s="632" t="s">
        <v>554</v>
      </c>
      <c r="D89" s="633" t="s">
        <v>1921</v>
      </c>
      <c r="E89" s="632" t="s">
        <v>572</v>
      </c>
      <c r="F89" s="633" t="s">
        <v>1926</v>
      </c>
      <c r="G89" s="632" t="s">
        <v>573</v>
      </c>
      <c r="H89" s="632" t="s">
        <v>859</v>
      </c>
      <c r="I89" s="632" t="s">
        <v>860</v>
      </c>
      <c r="J89" s="632" t="s">
        <v>861</v>
      </c>
      <c r="K89" s="632" t="s">
        <v>862</v>
      </c>
      <c r="L89" s="634">
        <v>44.699970906790476</v>
      </c>
      <c r="M89" s="634">
        <v>30</v>
      </c>
      <c r="N89" s="635">
        <v>1340.9991272037144</v>
      </c>
    </row>
    <row r="90" spans="1:14" ht="14.4" customHeight="1" x14ac:dyDescent="0.3">
      <c r="A90" s="630" t="s">
        <v>544</v>
      </c>
      <c r="B90" s="631" t="s">
        <v>1919</v>
      </c>
      <c r="C90" s="632" t="s">
        <v>554</v>
      </c>
      <c r="D90" s="633" t="s">
        <v>1921</v>
      </c>
      <c r="E90" s="632" t="s">
        <v>572</v>
      </c>
      <c r="F90" s="633" t="s">
        <v>1926</v>
      </c>
      <c r="G90" s="632" t="s">
        <v>573</v>
      </c>
      <c r="H90" s="632" t="s">
        <v>863</v>
      </c>
      <c r="I90" s="632" t="s">
        <v>864</v>
      </c>
      <c r="J90" s="632" t="s">
        <v>865</v>
      </c>
      <c r="K90" s="632" t="s">
        <v>633</v>
      </c>
      <c r="L90" s="634">
        <v>121.73703695641076</v>
      </c>
      <c r="M90" s="634">
        <v>2000</v>
      </c>
      <c r="N90" s="635">
        <v>243474.07391282154</v>
      </c>
    </row>
    <row r="91" spans="1:14" ht="14.4" customHeight="1" x14ac:dyDescent="0.3">
      <c r="A91" s="630" t="s">
        <v>544</v>
      </c>
      <c r="B91" s="631" t="s">
        <v>1919</v>
      </c>
      <c r="C91" s="632" t="s">
        <v>554</v>
      </c>
      <c r="D91" s="633" t="s">
        <v>1921</v>
      </c>
      <c r="E91" s="632" t="s">
        <v>572</v>
      </c>
      <c r="F91" s="633" t="s">
        <v>1926</v>
      </c>
      <c r="G91" s="632" t="s">
        <v>573</v>
      </c>
      <c r="H91" s="632" t="s">
        <v>866</v>
      </c>
      <c r="I91" s="632" t="s">
        <v>867</v>
      </c>
      <c r="J91" s="632" t="s">
        <v>868</v>
      </c>
      <c r="K91" s="632" t="s">
        <v>869</v>
      </c>
      <c r="L91" s="634">
        <v>60.969360635840985</v>
      </c>
      <c r="M91" s="634">
        <v>84</v>
      </c>
      <c r="N91" s="635">
        <v>5121.4262934106428</v>
      </c>
    </row>
    <row r="92" spans="1:14" ht="14.4" customHeight="1" x14ac:dyDescent="0.3">
      <c r="A92" s="630" t="s">
        <v>544</v>
      </c>
      <c r="B92" s="631" t="s">
        <v>1919</v>
      </c>
      <c r="C92" s="632" t="s">
        <v>554</v>
      </c>
      <c r="D92" s="633" t="s">
        <v>1921</v>
      </c>
      <c r="E92" s="632" t="s">
        <v>572</v>
      </c>
      <c r="F92" s="633" t="s">
        <v>1926</v>
      </c>
      <c r="G92" s="632" t="s">
        <v>573</v>
      </c>
      <c r="H92" s="632" t="s">
        <v>870</v>
      </c>
      <c r="I92" s="632" t="s">
        <v>871</v>
      </c>
      <c r="J92" s="632" t="s">
        <v>872</v>
      </c>
      <c r="K92" s="632" t="s">
        <v>873</v>
      </c>
      <c r="L92" s="634">
        <v>49.014567896372156</v>
      </c>
      <c r="M92" s="634">
        <v>2</v>
      </c>
      <c r="N92" s="635">
        <v>98.029135792744313</v>
      </c>
    </row>
    <row r="93" spans="1:14" ht="14.4" customHeight="1" x14ac:dyDescent="0.3">
      <c r="A93" s="630" t="s">
        <v>544</v>
      </c>
      <c r="B93" s="631" t="s">
        <v>1919</v>
      </c>
      <c r="C93" s="632" t="s">
        <v>554</v>
      </c>
      <c r="D93" s="633" t="s">
        <v>1921</v>
      </c>
      <c r="E93" s="632" t="s">
        <v>572</v>
      </c>
      <c r="F93" s="633" t="s">
        <v>1926</v>
      </c>
      <c r="G93" s="632" t="s">
        <v>573</v>
      </c>
      <c r="H93" s="632" t="s">
        <v>874</v>
      </c>
      <c r="I93" s="632" t="s">
        <v>875</v>
      </c>
      <c r="J93" s="632" t="s">
        <v>876</v>
      </c>
      <c r="K93" s="632" t="s">
        <v>877</v>
      </c>
      <c r="L93" s="634">
        <v>57.719808140277003</v>
      </c>
      <c r="M93" s="634">
        <v>2</v>
      </c>
      <c r="N93" s="635">
        <v>115.43961628055401</v>
      </c>
    </row>
    <row r="94" spans="1:14" ht="14.4" customHeight="1" x14ac:dyDescent="0.3">
      <c r="A94" s="630" t="s">
        <v>544</v>
      </c>
      <c r="B94" s="631" t="s">
        <v>1919</v>
      </c>
      <c r="C94" s="632" t="s">
        <v>554</v>
      </c>
      <c r="D94" s="633" t="s">
        <v>1921</v>
      </c>
      <c r="E94" s="632" t="s">
        <v>572</v>
      </c>
      <c r="F94" s="633" t="s">
        <v>1926</v>
      </c>
      <c r="G94" s="632" t="s">
        <v>573</v>
      </c>
      <c r="H94" s="632" t="s">
        <v>878</v>
      </c>
      <c r="I94" s="632" t="s">
        <v>879</v>
      </c>
      <c r="J94" s="632" t="s">
        <v>880</v>
      </c>
      <c r="K94" s="632" t="s">
        <v>881</v>
      </c>
      <c r="L94" s="634">
        <v>39.76</v>
      </c>
      <c r="M94" s="634">
        <v>1</v>
      </c>
      <c r="N94" s="635">
        <v>39.76</v>
      </c>
    </row>
    <row r="95" spans="1:14" ht="14.4" customHeight="1" x14ac:dyDescent="0.3">
      <c r="A95" s="630" t="s">
        <v>544</v>
      </c>
      <c r="B95" s="631" t="s">
        <v>1919</v>
      </c>
      <c r="C95" s="632" t="s">
        <v>554</v>
      </c>
      <c r="D95" s="633" t="s">
        <v>1921</v>
      </c>
      <c r="E95" s="632" t="s">
        <v>572</v>
      </c>
      <c r="F95" s="633" t="s">
        <v>1926</v>
      </c>
      <c r="G95" s="632" t="s">
        <v>573</v>
      </c>
      <c r="H95" s="632" t="s">
        <v>882</v>
      </c>
      <c r="I95" s="632" t="s">
        <v>883</v>
      </c>
      <c r="J95" s="632" t="s">
        <v>884</v>
      </c>
      <c r="K95" s="632" t="s">
        <v>885</v>
      </c>
      <c r="L95" s="634">
        <v>375.47333333333336</v>
      </c>
      <c r="M95" s="634">
        <v>3</v>
      </c>
      <c r="N95" s="635">
        <v>1126.42</v>
      </c>
    </row>
    <row r="96" spans="1:14" ht="14.4" customHeight="1" x14ac:dyDescent="0.3">
      <c r="A96" s="630" t="s">
        <v>544</v>
      </c>
      <c r="B96" s="631" t="s">
        <v>1919</v>
      </c>
      <c r="C96" s="632" t="s">
        <v>554</v>
      </c>
      <c r="D96" s="633" t="s">
        <v>1921</v>
      </c>
      <c r="E96" s="632" t="s">
        <v>572</v>
      </c>
      <c r="F96" s="633" t="s">
        <v>1926</v>
      </c>
      <c r="G96" s="632" t="s">
        <v>573</v>
      </c>
      <c r="H96" s="632" t="s">
        <v>886</v>
      </c>
      <c r="I96" s="632" t="s">
        <v>887</v>
      </c>
      <c r="J96" s="632" t="s">
        <v>888</v>
      </c>
      <c r="K96" s="632" t="s">
        <v>889</v>
      </c>
      <c r="L96" s="634">
        <v>707</v>
      </c>
      <c r="M96" s="634">
        <v>1</v>
      </c>
      <c r="N96" s="635">
        <v>707</v>
      </c>
    </row>
    <row r="97" spans="1:14" ht="14.4" customHeight="1" x14ac:dyDescent="0.3">
      <c r="A97" s="630" t="s">
        <v>544</v>
      </c>
      <c r="B97" s="631" t="s">
        <v>1919</v>
      </c>
      <c r="C97" s="632" t="s">
        <v>554</v>
      </c>
      <c r="D97" s="633" t="s">
        <v>1921</v>
      </c>
      <c r="E97" s="632" t="s">
        <v>572</v>
      </c>
      <c r="F97" s="633" t="s">
        <v>1926</v>
      </c>
      <c r="G97" s="632" t="s">
        <v>573</v>
      </c>
      <c r="H97" s="632" t="s">
        <v>890</v>
      </c>
      <c r="I97" s="632" t="s">
        <v>891</v>
      </c>
      <c r="J97" s="632" t="s">
        <v>892</v>
      </c>
      <c r="K97" s="632" t="s">
        <v>893</v>
      </c>
      <c r="L97" s="634">
        <v>119.56989973862743</v>
      </c>
      <c r="M97" s="634">
        <v>4</v>
      </c>
      <c r="N97" s="635">
        <v>478.27959895450971</v>
      </c>
    </row>
    <row r="98" spans="1:14" ht="14.4" customHeight="1" x14ac:dyDescent="0.3">
      <c r="A98" s="630" t="s">
        <v>544</v>
      </c>
      <c r="B98" s="631" t="s">
        <v>1919</v>
      </c>
      <c r="C98" s="632" t="s">
        <v>554</v>
      </c>
      <c r="D98" s="633" t="s">
        <v>1921</v>
      </c>
      <c r="E98" s="632" t="s">
        <v>572</v>
      </c>
      <c r="F98" s="633" t="s">
        <v>1926</v>
      </c>
      <c r="G98" s="632" t="s">
        <v>573</v>
      </c>
      <c r="H98" s="632" t="s">
        <v>894</v>
      </c>
      <c r="I98" s="632" t="s">
        <v>895</v>
      </c>
      <c r="J98" s="632" t="s">
        <v>896</v>
      </c>
      <c r="K98" s="632" t="s">
        <v>897</v>
      </c>
      <c r="L98" s="634">
        <v>78.758440484151222</v>
      </c>
      <c r="M98" s="634">
        <v>81</v>
      </c>
      <c r="N98" s="635">
        <v>6379.4336792162494</v>
      </c>
    </row>
    <row r="99" spans="1:14" ht="14.4" customHeight="1" x14ac:dyDescent="0.3">
      <c r="A99" s="630" t="s">
        <v>544</v>
      </c>
      <c r="B99" s="631" t="s">
        <v>1919</v>
      </c>
      <c r="C99" s="632" t="s">
        <v>554</v>
      </c>
      <c r="D99" s="633" t="s">
        <v>1921</v>
      </c>
      <c r="E99" s="632" t="s">
        <v>572</v>
      </c>
      <c r="F99" s="633" t="s">
        <v>1926</v>
      </c>
      <c r="G99" s="632" t="s">
        <v>573</v>
      </c>
      <c r="H99" s="632" t="s">
        <v>898</v>
      </c>
      <c r="I99" s="632" t="s">
        <v>899</v>
      </c>
      <c r="J99" s="632" t="s">
        <v>900</v>
      </c>
      <c r="K99" s="632" t="s">
        <v>901</v>
      </c>
      <c r="L99" s="634">
        <v>42.290000000000013</v>
      </c>
      <c r="M99" s="634">
        <v>1</v>
      </c>
      <c r="N99" s="635">
        <v>42.290000000000013</v>
      </c>
    </row>
    <row r="100" spans="1:14" ht="14.4" customHeight="1" x14ac:dyDescent="0.3">
      <c r="A100" s="630" t="s">
        <v>544</v>
      </c>
      <c r="B100" s="631" t="s">
        <v>1919</v>
      </c>
      <c r="C100" s="632" t="s">
        <v>554</v>
      </c>
      <c r="D100" s="633" t="s">
        <v>1921</v>
      </c>
      <c r="E100" s="632" t="s">
        <v>572</v>
      </c>
      <c r="F100" s="633" t="s">
        <v>1926</v>
      </c>
      <c r="G100" s="632" t="s">
        <v>573</v>
      </c>
      <c r="H100" s="632" t="s">
        <v>902</v>
      </c>
      <c r="I100" s="632" t="s">
        <v>903</v>
      </c>
      <c r="J100" s="632" t="s">
        <v>904</v>
      </c>
      <c r="K100" s="632" t="s">
        <v>905</v>
      </c>
      <c r="L100" s="634">
        <v>260</v>
      </c>
      <c r="M100" s="634">
        <v>21</v>
      </c>
      <c r="N100" s="635">
        <v>5460</v>
      </c>
    </row>
    <row r="101" spans="1:14" ht="14.4" customHeight="1" x14ac:dyDescent="0.3">
      <c r="A101" s="630" t="s">
        <v>544</v>
      </c>
      <c r="B101" s="631" t="s">
        <v>1919</v>
      </c>
      <c r="C101" s="632" t="s">
        <v>554</v>
      </c>
      <c r="D101" s="633" t="s">
        <v>1921</v>
      </c>
      <c r="E101" s="632" t="s">
        <v>572</v>
      </c>
      <c r="F101" s="633" t="s">
        <v>1926</v>
      </c>
      <c r="G101" s="632" t="s">
        <v>573</v>
      </c>
      <c r="H101" s="632" t="s">
        <v>906</v>
      </c>
      <c r="I101" s="632" t="s">
        <v>907</v>
      </c>
      <c r="J101" s="632" t="s">
        <v>908</v>
      </c>
      <c r="K101" s="632" t="s">
        <v>909</v>
      </c>
      <c r="L101" s="634">
        <v>1713.5</v>
      </c>
      <c r="M101" s="634">
        <v>31</v>
      </c>
      <c r="N101" s="635">
        <v>53118.5</v>
      </c>
    </row>
    <row r="102" spans="1:14" ht="14.4" customHeight="1" x14ac:dyDescent="0.3">
      <c r="A102" s="630" t="s">
        <v>544</v>
      </c>
      <c r="B102" s="631" t="s">
        <v>1919</v>
      </c>
      <c r="C102" s="632" t="s">
        <v>554</v>
      </c>
      <c r="D102" s="633" t="s">
        <v>1921</v>
      </c>
      <c r="E102" s="632" t="s">
        <v>572</v>
      </c>
      <c r="F102" s="633" t="s">
        <v>1926</v>
      </c>
      <c r="G102" s="632" t="s">
        <v>573</v>
      </c>
      <c r="H102" s="632" t="s">
        <v>910</v>
      </c>
      <c r="I102" s="632" t="s">
        <v>911</v>
      </c>
      <c r="J102" s="632" t="s">
        <v>912</v>
      </c>
      <c r="K102" s="632" t="s">
        <v>913</v>
      </c>
      <c r="L102" s="634">
        <v>1121.3064806606155</v>
      </c>
      <c r="M102" s="634">
        <v>2</v>
      </c>
      <c r="N102" s="635">
        <v>2242.6129613212311</v>
      </c>
    </row>
    <row r="103" spans="1:14" ht="14.4" customHeight="1" x14ac:dyDescent="0.3">
      <c r="A103" s="630" t="s">
        <v>544</v>
      </c>
      <c r="B103" s="631" t="s">
        <v>1919</v>
      </c>
      <c r="C103" s="632" t="s">
        <v>554</v>
      </c>
      <c r="D103" s="633" t="s">
        <v>1921</v>
      </c>
      <c r="E103" s="632" t="s">
        <v>572</v>
      </c>
      <c r="F103" s="633" t="s">
        <v>1926</v>
      </c>
      <c r="G103" s="632" t="s">
        <v>573</v>
      </c>
      <c r="H103" s="632" t="s">
        <v>914</v>
      </c>
      <c r="I103" s="632" t="s">
        <v>915</v>
      </c>
      <c r="J103" s="632" t="s">
        <v>916</v>
      </c>
      <c r="K103" s="632" t="s">
        <v>917</v>
      </c>
      <c r="L103" s="634">
        <v>197.47</v>
      </c>
      <c r="M103" s="634">
        <v>3</v>
      </c>
      <c r="N103" s="635">
        <v>592.41</v>
      </c>
    </row>
    <row r="104" spans="1:14" ht="14.4" customHeight="1" x14ac:dyDescent="0.3">
      <c r="A104" s="630" t="s">
        <v>544</v>
      </c>
      <c r="B104" s="631" t="s">
        <v>1919</v>
      </c>
      <c r="C104" s="632" t="s">
        <v>554</v>
      </c>
      <c r="D104" s="633" t="s">
        <v>1921</v>
      </c>
      <c r="E104" s="632" t="s">
        <v>572</v>
      </c>
      <c r="F104" s="633" t="s">
        <v>1926</v>
      </c>
      <c r="G104" s="632" t="s">
        <v>573</v>
      </c>
      <c r="H104" s="632" t="s">
        <v>918</v>
      </c>
      <c r="I104" s="632" t="s">
        <v>919</v>
      </c>
      <c r="J104" s="632" t="s">
        <v>746</v>
      </c>
      <c r="K104" s="632" t="s">
        <v>920</v>
      </c>
      <c r="L104" s="634">
        <v>102.32</v>
      </c>
      <c r="M104" s="634">
        <v>3</v>
      </c>
      <c r="N104" s="635">
        <v>306.95999999999998</v>
      </c>
    </row>
    <row r="105" spans="1:14" ht="14.4" customHeight="1" x14ac:dyDescent="0.3">
      <c r="A105" s="630" t="s">
        <v>544</v>
      </c>
      <c r="B105" s="631" t="s">
        <v>1919</v>
      </c>
      <c r="C105" s="632" t="s">
        <v>554</v>
      </c>
      <c r="D105" s="633" t="s">
        <v>1921</v>
      </c>
      <c r="E105" s="632" t="s">
        <v>572</v>
      </c>
      <c r="F105" s="633" t="s">
        <v>1926</v>
      </c>
      <c r="G105" s="632" t="s">
        <v>573</v>
      </c>
      <c r="H105" s="632" t="s">
        <v>921</v>
      </c>
      <c r="I105" s="632" t="s">
        <v>922</v>
      </c>
      <c r="J105" s="632" t="s">
        <v>923</v>
      </c>
      <c r="K105" s="632" t="s">
        <v>924</v>
      </c>
      <c r="L105" s="634">
        <v>841.49000000000035</v>
      </c>
      <c r="M105" s="634">
        <v>10</v>
      </c>
      <c r="N105" s="635">
        <v>8414.9000000000033</v>
      </c>
    </row>
    <row r="106" spans="1:14" ht="14.4" customHeight="1" x14ac:dyDescent="0.3">
      <c r="A106" s="630" t="s">
        <v>544</v>
      </c>
      <c r="B106" s="631" t="s">
        <v>1919</v>
      </c>
      <c r="C106" s="632" t="s">
        <v>554</v>
      </c>
      <c r="D106" s="633" t="s">
        <v>1921</v>
      </c>
      <c r="E106" s="632" t="s">
        <v>572</v>
      </c>
      <c r="F106" s="633" t="s">
        <v>1926</v>
      </c>
      <c r="G106" s="632" t="s">
        <v>573</v>
      </c>
      <c r="H106" s="632" t="s">
        <v>925</v>
      </c>
      <c r="I106" s="632" t="s">
        <v>926</v>
      </c>
      <c r="J106" s="632" t="s">
        <v>927</v>
      </c>
      <c r="K106" s="632" t="s">
        <v>928</v>
      </c>
      <c r="L106" s="634">
        <v>67.410000000000011</v>
      </c>
      <c r="M106" s="634">
        <v>1</v>
      </c>
      <c r="N106" s="635">
        <v>67.410000000000011</v>
      </c>
    </row>
    <row r="107" spans="1:14" ht="14.4" customHeight="1" x14ac:dyDescent="0.3">
      <c r="A107" s="630" t="s">
        <v>544</v>
      </c>
      <c r="B107" s="631" t="s">
        <v>1919</v>
      </c>
      <c r="C107" s="632" t="s">
        <v>554</v>
      </c>
      <c r="D107" s="633" t="s">
        <v>1921</v>
      </c>
      <c r="E107" s="632" t="s">
        <v>572</v>
      </c>
      <c r="F107" s="633" t="s">
        <v>1926</v>
      </c>
      <c r="G107" s="632" t="s">
        <v>573</v>
      </c>
      <c r="H107" s="632" t="s">
        <v>929</v>
      </c>
      <c r="I107" s="632" t="s">
        <v>930</v>
      </c>
      <c r="J107" s="632" t="s">
        <v>618</v>
      </c>
      <c r="K107" s="632" t="s">
        <v>931</v>
      </c>
      <c r="L107" s="634">
        <v>342.84774016691364</v>
      </c>
      <c r="M107" s="634">
        <v>20</v>
      </c>
      <c r="N107" s="635">
        <v>6856.9548033382725</v>
      </c>
    </row>
    <row r="108" spans="1:14" ht="14.4" customHeight="1" x14ac:dyDescent="0.3">
      <c r="A108" s="630" t="s">
        <v>544</v>
      </c>
      <c r="B108" s="631" t="s">
        <v>1919</v>
      </c>
      <c r="C108" s="632" t="s">
        <v>554</v>
      </c>
      <c r="D108" s="633" t="s">
        <v>1921</v>
      </c>
      <c r="E108" s="632" t="s">
        <v>572</v>
      </c>
      <c r="F108" s="633" t="s">
        <v>1926</v>
      </c>
      <c r="G108" s="632" t="s">
        <v>573</v>
      </c>
      <c r="H108" s="632" t="s">
        <v>932</v>
      </c>
      <c r="I108" s="632" t="s">
        <v>933</v>
      </c>
      <c r="J108" s="632" t="s">
        <v>934</v>
      </c>
      <c r="K108" s="632" t="s">
        <v>935</v>
      </c>
      <c r="L108" s="634">
        <v>592.20000000000016</v>
      </c>
      <c r="M108" s="634">
        <v>1</v>
      </c>
      <c r="N108" s="635">
        <v>592.20000000000016</v>
      </c>
    </row>
    <row r="109" spans="1:14" ht="14.4" customHeight="1" x14ac:dyDescent="0.3">
      <c r="A109" s="630" t="s">
        <v>544</v>
      </c>
      <c r="B109" s="631" t="s">
        <v>1919</v>
      </c>
      <c r="C109" s="632" t="s">
        <v>554</v>
      </c>
      <c r="D109" s="633" t="s">
        <v>1921</v>
      </c>
      <c r="E109" s="632" t="s">
        <v>572</v>
      </c>
      <c r="F109" s="633" t="s">
        <v>1926</v>
      </c>
      <c r="G109" s="632" t="s">
        <v>573</v>
      </c>
      <c r="H109" s="632" t="s">
        <v>936</v>
      </c>
      <c r="I109" s="632" t="s">
        <v>937</v>
      </c>
      <c r="J109" s="632" t="s">
        <v>938</v>
      </c>
      <c r="K109" s="632" t="s">
        <v>939</v>
      </c>
      <c r="L109" s="634">
        <v>71.97999999999999</v>
      </c>
      <c r="M109" s="634">
        <v>10</v>
      </c>
      <c r="N109" s="635">
        <v>719.8</v>
      </c>
    </row>
    <row r="110" spans="1:14" ht="14.4" customHeight="1" x14ac:dyDescent="0.3">
      <c r="A110" s="630" t="s">
        <v>544</v>
      </c>
      <c r="B110" s="631" t="s">
        <v>1919</v>
      </c>
      <c r="C110" s="632" t="s">
        <v>554</v>
      </c>
      <c r="D110" s="633" t="s">
        <v>1921</v>
      </c>
      <c r="E110" s="632" t="s">
        <v>572</v>
      </c>
      <c r="F110" s="633" t="s">
        <v>1926</v>
      </c>
      <c r="G110" s="632" t="s">
        <v>573</v>
      </c>
      <c r="H110" s="632" t="s">
        <v>940</v>
      </c>
      <c r="I110" s="632" t="s">
        <v>941</v>
      </c>
      <c r="J110" s="632" t="s">
        <v>942</v>
      </c>
      <c r="K110" s="632" t="s">
        <v>943</v>
      </c>
      <c r="L110" s="634">
        <v>37.700902294100494</v>
      </c>
      <c r="M110" s="634">
        <v>25</v>
      </c>
      <c r="N110" s="635">
        <v>942.52255735251231</v>
      </c>
    </row>
    <row r="111" spans="1:14" ht="14.4" customHeight="1" x14ac:dyDescent="0.3">
      <c r="A111" s="630" t="s">
        <v>544</v>
      </c>
      <c r="B111" s="631" t="s">
        <v>1919</v>
      </c>
      <c r="C111" s="632" t="s">
        <v>554</v>
      </c>
      <c r="D111" s="633" t="s">
        <v>1921</v>
      </c>
      <c r="E111" s="632" t="s">
        <v>572</v>
      </c>
      <c r="F111" s="633" t="s">
        <v>1926</v>
      </c>
      <c r="G111" s="632" t="s">
        <v>573</v>
      </c>
      <c r="H111" s="632" t="s">
        <v>944</v>
      </c>
      <c r="I111" s="632" t="s">
        <v>238</v>
      </c>
      <c r="J111" s="632" t="s">
        <v>945</v>
      </c>
      <c r="K111" s="632"/>
      <c r="L111" s="634">
        <v>114.91852991748701</v>
      </c>
      <c r="M111" s="634">
        <v>35</v>
      </c>
      <c r="N111" s="635">
        <v>4022.1485471120454</v>
      </c>
    </row>
    <row r="112" spans="1:14" ht="14.4" customHeight="1" x14ac:dyDescent="0.3">
      <c r="A112" s="630" t="s">
        <v>544</v>
      </c>
      <c r="B112" s="631" t="s">
        <v>1919</v>
      </c>
      <c r="C112" s="632" t="s">
        <v>554</v>
      </c>
      <c r="D112" s="633" t="s">
        <v>1921</v>
      </c>
      <c r="E112" s="632" t="s">
        <v>572</v>
      </c>
      <c r="F112" s="633" t="s">
        <v>1926</v>
      </c>
      <c r="G112" s="632" t="s">
        <v>573</v>
      </c>
      <c r="H112" s="632" t="s">
        <v>946</v>
      </c>
      <c r="I112" s="632" t="s">
        <v>238</v>
      </c>
      <c r="J112" s="632" t="s">
        <v>947</v>
      </c>
      <c r="K112" s="632"/>
      <c r="L112" s="634">
        <v>199.35</v>
      </c>
      <c r="M112" s="634">
        <v>2</v>
      </c>
      <c r="N112" s="635">
        <v>398.7</v>
      </c>
    </row>
    <row r="113" spans="1:14" ht="14.4" customHeight="1" x14ac:dyDescent="0.3">
      <c r="A113" s="630" t="s">
        <v>544</v>
      </c>
      <c r="B113" s="631" t="s">
        <v>1919</v>
      </c>
      <c r="C113" s="632" t="s">
        <v>554</v>
      </c>
      <c r="D113" s="633" t="s">
        <v>1921</v>
      </c>
      <c r="E113" s="632" t="s">
        <v>572</v>
      </c>
      <c r="F113" s="633" t="s">
        <v>1926</v>
      </c>
      <c r="G113" s="632" t="s">
        <v>573</v>
      </c>
      <c r="H113" s="632" t="s">
        <v>948</v>
      </c>
      <c r="I113" s="632" t="s">
        <v>949</v>
      </c>
      <c r="J113" s="632" t="s">
        <v>950</v>
      </c>
      <c r="K113" s="632" t="s">
        <v>951</v>
      </c>
      <c r="L113" s="634">
        <v>178.04</v>
      </c>
      <c r="M113" s="634">
        <v>1</v>
      </c>
      <c r="N113" s="635">
        <v>178.04</v>
      </c>
    </row>
    <row r="114" spans="1:14" ht="14.4" customHeight="1" x14ac:dyDescent="0.3">
      <c r="A114" s="630" t="s">
        <v>544</v>
      </c>
      <c r="B114" s="631" t="s">
        <v>1919</v>
      </c>
      <c r="C114" s="632" t="s">
        <v>554</v>
      </c>
      <c r="D114" s="633" t="s">
        <v>1921</v>
      </c>
      <c r="E114" s="632" t="s">
        <v>572</v>
      </c>
      <c r="F114" s="633" t="s">
        <v>1926</v>
      </c>
      <c r="G114" s="632" t="s">
        <v>573</v>
      </c>
      <c r="H114" s="632" t="s">
        <v>952</v>
      </c>
      <c r="I114" s="632" t="s">
        <v>238</v>
      </c>
      <c r="J114" s="632" t="s">
        <v>953</v>
      </c>
      <c r="K114" s="632"/>
      <c r="L114" s="634">
        <v>64.650000000000006</v>
      </c>
      <c r="M114" s="634">
        <v>10</v>
      </c>
      <c r="N114" s="635">
        <v>646.5</v>
      </c>
    </row>
    <row r="115" spans="1:14" ht="14.4" customHeight="1" x14ac:dyDescent="0.3">
      <c r="A115" s="630" t="s">
        <v>544</v>
      </c>
      <c r="B115" s="631" t="s">
        <v>1919</v>
      </c>
      <c r="C115" s="632" t="s">
        <v>554</v>
      </c>
      <c r="D115" s="633" t="s">
        <v>1921</v>
      </c>
      <c r="E115" s="632" t="s">
        <v>572</v>
      </c>
      <c r="F115" s="633" t="s">
        <v>1926</v>
      </c>
      <c r="G115" s="632" t="s">
        <v>573</v>
      </c>
      <c r="H115" s="632" t="s">
        <v>954</v>
      </c>
      <c r="I115" s="632" t="s">
        <v>238</v>
      </c>
      <c r="J115" s="632" t="s">
        <v>955</v>
      </c>
      <c r="K115" s="632"/>
      <c r="L115" s="634">
        <v>73.211454545454544</v>
      </c>
      <c r="M115" s="634">
        <v>11</v>
      </c>
      <c r="N115" s="635">
        <v>805.32600000000002</v>
      </c>
    </row>
    <row r="116" spans="1:14" ht="14.4" customHeight="1" x14ac:dyDescent="0.3">
      <c r="A116" s="630" t="s">
        <v>544</v>
      </c>
      <c r="B116" s="631" t="s">
        <v>1919</v>
      </c>
      <c r="C116" s="632" t="s">
        <v>554</v>
      </c>
      <c r="D116" s="633" t="s">
        <v>1921</v>
      </c>
      <c r="E116" s="632" t="s">
        <v>572</v>
      </c>
      <c r="F116" s="633" t="s">
        <v>1926</v>
      </c>
      <c r="G116" s="632" t="s">
        <v>573</v>
      </c>
      <c r="H116" s="632" t="s">
        <v>956</v>
      </c>
      <c r="I116" s="632" t="s">
        <v>957</v>
      </c>
      <c r="J116" s="632" t="s">
        <v>958</v>
      </c>
      <c r="K116" s="632"/>
      <c r="L116" s="634">
        <v>50.80558017387871</v>
      </c>
      <c r="M116" s="634">
        <v>1</v>
      </c>
      <c r="N116" s="635">
        <v>50.80558017387871</v>
      </c>
    </row>
    <row r="117" spans="1:14" ht="14.4" customHeight="1" x14ac:dyDescent="0.3">
      <c r="A117" s="630" t="s">
        <v>544</v>
      </c>
      <c r="B117" s="631" t="s">
        <v>1919</v>
      </c>
      <c r="C117" s="632" t="s">
        <v>554</v>
      </c>
      <c r="D117" s="633" t="s">
        <v>1921</v>
      </c>
      <c r="E117" s="632" t="s">
        <v>572</v>
      </c>
      <c r="F117" s="633" t="s">
        <v>1926</v>
      </c>
      <c r="G117" s="632" t="s">
        <v>573</v>
      </c>
      <c r="H117" s="632" t="s">
        <v>959</v>
      </c>
      <c r="I117" s="632" t="s">
        <v>960</v>
      </c>
      <c r="J117" s="632" t="s">
        <v>639</v>
      </c>
      <c r="K117" s="632" t="s">
        <v>961</v>
      </c>
      <c r="L117" s="634">
        <v>49.519935103795724</v>
      </c>
      <c r="M117" s="634">
        <v>15</v>
      </c>
      <c r="N117" s="635">
        <v>742.79902655693581</v>
      </c>
    </row>
    <row r="118" spans="1:14" ht="14.4" customHeight="1" x14ac:dyDescent="0.3">
      <c r="A118" s="630" t="s">
        <v>544</v>
      </c>
      <c r="B118" s="631" t="s">
        <v>1919</v>
      </c>
      <c r="C118" s="632" t="s">
        <v>554</v>
      </c>
      <c r="D118" s="633" t="s">
        <v>1921</v>
      </c>
      <c r="E118" s="632" t="s">
        <v>572</v>
      </c>
      <c r="F118" s="633" t="s">
        <v>1926</v>
      </c>
      <c r="G118" s="632" t="s">
        <v>573</v>
      </c>
      <c r="H118" s="632" t="s">
        <v>962</v>
      </c>
      <c r="I118" s="632" t="s">
        <v>963</v>
      </c>
      <c r="J118" s="632" t="s">
        <v>964</v>
      </c>
      <c r="K118" s="632" t="s">
        <v>965</v>
      </c>
      <c r="L118" s="634">
        <v>307.55933415393525</v>
      </c>
      <c r="M118" s="634">
        <v>1</v>
      </c>
      <c r="N118" s="635">
        <v>307.55933415393525</v>
      </c>
    </row>
    <row r="119" spans="1:14" ht="14.4" customHeight="1" x14ac:dyDescent="0.3">
      <c r="A119" s="630" t="s">
        <v>544</v>
      </c>
      <c r="B119" s="631" t="s">
        <v>1919</v>
      </c>
      <c r="C119" s="632" t="s">
        <v>554</v>
      </c>
      <c r="D119" s="633" t="s">
        <v>1921</v>
      </c>
      <c r="E119" s="632" t="s">
        <v>572</v>
      </c>
      <c r="F119" s="633" t="s">
        <v>1926</v>
      </c>
      <c r="G119" s="632" t="s">
        <v>573</v>
      </c>
      <c r="H119" s="632" t="s">
        <v>966</v>
      </c>
      <c r="I119" s="632" t="s">
        <v>967</v>
      </c>
      <c r="J119" s="632" t="s">
        <v>968</v>
      </c>
      <c r="K119" s="632" t="s">
        <v>969</v>
      </c>
      <c r="L119" s="634">
        <v>46.419935289279692</v>
      </c>
      <c r="M119" s="634">
        <v>3</v>
      </c>
      <c r="N119" s="635">
        <v>139.25980586783908</v>
      </c>
    </row>
    <row r="120" spans="1:14" ht="14.4" customHeight="1" x14ac:dyDescent="0.3">
      <c r="A120" s="630" t="s">
        <v>544</v>
      </c>
      <c r="B120" s="631" t="s">
        <v>1919</v>
      </c>
      <c r="C120" s="632" t="s">
        <v>554</v>
      </c>
      <c r="D120" s="633" t="s">
        <v>1921</v>
      </c>
      <c r="E120" s="632" t="s">
        <v>572</v>
      </c>
      <c r="F120" s="633" t="s">
        <v>1926</v>
      </c>
      <c r="G120" s="632" t="s">
        <v>573</v>
      </c>
      <c r="H120" s="632" t="s">
        <v>970</v>
      </c>
      <c r="I120" s="632" t="s">
        <v>970</v>
      </c>
      <c r="J120" s="632" t="s">
        <v>971</v>
      </c>
      <c r="K120" s="632" t="s">
        <v>624</v>
      </c>
      <c r="L120" s="634">
        <v>301.64999999999998</v>
      </c>
      <c r="M120" s="634">
        <v>25</v>
      </c>
      <c r="N120" s="635">
        <v>7541.2499999999991</v>
      </c>
    </row>
    <row r="121" spans="1:14" ht="14.4" customHeight="1" x14ac:dyDescent="0.3">
      <c r="A121" s="630" t="s">
        <v>544</v>
      </c>
      <c r="B121" s="631" t="s">
        <v>1919</v>
      </c>
      <c r="C121" s="632" t="s">
        <v>554</v>
      </c>
      <c r="D121" s="633" t="s">
        <v>1921</v>
      </c>
      <c r="E121" s="632" t="s">
        <v>572</v>
      </c>
      <c r="F121" s="633" t="s">
        <v>1926</v>
      </c>
      <c r="G121" s="632" t="s">
        <v>573</v>
      </c>
      <c r="H121" s="632" t="s">
        <v>972</v>
      </c>
      <c r="I121" s="632" t="s">
        <v>972</v>
      </c>
      <c r="J121" s="632" t="s">
        <v>973</v>
      </c>
      <c r="K121" s="632" t="s">
        <v>974</v>
      </c>
      <c r="L121" s="634">
        <v>266.44032855776828</v>
      </c>
      <c r="M121" s="634">
        <v>1</v>
      </c>
      <c r="N121" s="635">
        <v>266.44032855776828</v>
      </c>
    </row>
    <row r="122" spans="1:14" ht="14.4" customHeight="1" x14ac:dyDescent="0.3">
      <c r="A122" s="630" t="s">
        <v>544</v>
      </c>
      <c r="B122" s="631" t="s">
        <v>1919</v>
      </c>
      <c r="C122" s="632" t="s">
        <v>554</v>
      </c>
      <c r="D122" s="633" t="s">
        <v>1921</v>
      </c>
      <c r="E122" s="632" t="s">
        <v>572</v>
      </c>
      <c r="F122" s="633" t="s">
        <v>1926</v>
      </c>
      <c r="G122" s="632" t="s">
        <v>573</v>
      </c>
      <c r="H122" s="632" t="s">
        <v>975</v>
      </c>
      <c r="I122" s="632" t="s">
        <v>976</v>
      </c>
      <c r="J122" s="632" t="s">
        <v>977</v>
      </c>
      <c r="K122" s="632" t="s">
        <v>582</v>
      </c>
      <c r="L122" s="634">
        <v>71.961967507287227</v>
      </c>
      <c r="M122" s="634">
        <v>140</v>
      </c>
      <c r="N122" s="635">
        <v>10074.675451020212</v>
      </c>
    </row>
    <row r="123" spans="1:14" ht="14.4" customHeight="1" x14ac:dyDescent="0.3">
      <c r="A123" s="630" t="s">
        <v>544</v>
      </c>
      <c r="B123" s="631" t="s">
        <v>1919</v>
      </c>
      <c r="C123" s="632" t="s">
        <v>554</v>
      </c>
      <c r="D123" s="633" t="s">
        <v>1921</v>
      </c>
      <c r="E123" s="632" t="s">
        <v>572</v>
      </c>
      <c r="F123" s="633" t="s">
        <v>1926</v>
      </c>
      <c r="G123" s="632" t="s">
        <v>573</v>
      </c>
      <c r="H123" s="632" t="s">
        <v>978</v>
      </c>
      <c r="I123" s="632" t="s">
        <v>979</v>
      </c>
      <c r="J123" s="632" t="s">
        <v>980</v>
      </c>
      <c r="K123" s="632" t="s">
        <v>655</v>
      </c>
      <c r="L123" s="634">
        <v>41.609928982011709</v>
      </c>
      <c r="M123" s="634">
        <v>35</v>
      </c>
      <c r="N123" s="635">
        <v>1456.3475143704097</v>
      </c>
    </row>
    <row r="124" spans="1:14" ht="14.4" customHeight="1" x14ac:dyDescent="0.3">
      <c r="A124" s="630" t="s">
        <v>544</v>
      </c>
      <c r="B124" s="631" t="s">
        <v>1919</v>
      </c>
      <c r="C124" s="632" t="s">
        <v>554</v>
      </c>
      <c r="D124" s="633" t="s">
        <v>1921</v>
      </c>
      <c r="E124" s="632" t="s">
        <v>572</v>
      </c>
      <c r="F124" s="633" t="s">
        <v>1926</v>
      </c>
      <c r="G124" s="632" t="s">
        <v>573</v>
      </c>
      <c r="H124" s="632" t="s">
        <v>981</v>
      </c>
      <c r="I124" s="632" t="s">
        <v>982</v>
      </c>
      <c r="J124" s="632" t="s">
        <v>983</v>
      </c>
      <c r="K124" s="632" t="s">
        <v>984</v>
      </c>
      <c r="L124" s="634">
        <v>155.25000000000006</v>
      </c>
      <c r="M124" s="634">
        <v>1</v>
      </c>
      <c r="N124" s="635">
        <v>155.25000000000006</v>
      </c>
    </row>
    <row r="125" spans="1:14" ht="14.4" customHeight="1" x14ac:dyDescent="0.3">
      <c r="A125" s="630" t="s">
        <v>544</v>
      </c>
      <c r="B125" s="631" t="s">
        <v>1919</v>
      </c>
      <c r="C125" s="632" t="s">
        <v>554</v>
      </c>
      <c r="D125" s="633" t="s">
        <v>1921</v>
      </c>
      <c r="E125" s="632" t="s">
        <v>572</v>
      </c>
      <c r="F125" s="633" t="s">
        <v>1926</v>
      </c>
      <c r="G125" s="632" t="s">
        <v>573</v>
      </c>
      <c r="H125" s="632" t="s">
        <v>985</v>
      </c>
      <c r="I125" s="632" t="s">
        <v>986</v>
      </c>
      <c r="J125" s="632" t="s">
        <v>987</v>
      </c>
      <c r="K125" s="632" t="s">
        <v>988</v>
      </c>
      <c r="L125" s="634">
        <v>98.82</v>
      </c>
      <c r="M125" s="634">
        <v>1</v>
      </c>
      <c r="N125" s="635">
        <v>98.82</v>
      </c>
    </row>
    <row r="126" spans="1:14" ht="14.4" customHeight="1" x14ac:dyDescent="0.3">
      <c r="A126" s="630" t="s">
        <v>544</v>
      </c>
      <c r="B126" s="631" t="s">
        <v>1919</v>
      </c>
      <c r="C126" s="632" t="s">
        <v>554</v>
      </c>
      <c r="D126" s="633" t="s">
        <v>1921</v>
      </c>
      <c r="E126" s="632" t="s">
        <v>572</v>
      </c>
      <c r="F126" s="633" t="s">
        <v>1926</v>
      </c>
      <c r="G126" s="632" t="s">
        <v>573</v>
      </c>
      <c r="H126" s="632" t="s">
        <v>989</v>
      </c>
      <c r="I126" s="632" t="s">
        <v>990</v>
      </c>
      <c r="J126" s="632" t="s">
        <v>991</v>
      </c>
      <c r="K126" s="632" t="s">
        <v>992</v>
      </c>
      <c r="L126" s="634">
        <v>266.56897057556682</v>
      </c>
      <c r="M126" s="634">
        <v>7</v>
      </c>
      <c r="N126" s="635">
        <v>1865.9827940289679</v>
      </c>
    </row>
    <row r="127" spans="1:14" ht="14.4" customHeight="1" x14ac:dyDescent="0.3">
      <c r="A127" s="630" t="s">
        <v>544</v>
      </c>
      <c r="B127" s="631" t="s">
        <v>1919</v>
      </c>
      <c r="C127" s="632" t="s">
        <v>554</v>
      </c>
      <c r="D127" s="633" t="s">
        <v>1921</v>
      </c>
      <c r="E127" s="632" t="s">
        <v>572</v>
      </c>
      <c r="F127" s="633" t="s">
        <v>1926</v>
      </c>
      <c r="G127" s="632" t="s">
        <v>573</v>
      </c>
      <c r="H127" s="632" t="s">
        <v>993</v>
      </c>
      <c r="I127" s="632" t="s">
        <v>994</v>
      </c>
      <c r="J127" s="632" t="s">
        <v>995</v>
      </c>
      <c r="K127" s="632" t="s">
        <v>996</v>
      </c>
      <c r="L127" s="634">
        <v>389.28948486696765</v>
      </c>
      <c r="M127" s="634">
        <v>80</v>
      </c>
      <c r="N127" s="635">
        <v>31143.158789357414</v>
      </c>
    </row>
    <row r="128" spans="1:14" ht="14.4" customHeight="1" x14ac:dyDescent="0.3">
      <c r="A128" s="630" t="s">
        <v>544</v>
      </c>
      <c r="B128" s="631" t="s">
        <v>1919</v>
      </c>
      <c r="C128" s="632" t="s">
        <v>554</v>
      </c>
      <c r="D128" s="633" t="s">
        <v>1921</v>
      </c>
      <c r="E128" s="632" t="s">
        <v>572</v>
      </c>
      <c r="F128" s="633" t="s">
        <v>1926</v>
      </c>
      <c r="G128" s="632" t="s">
        <v>573</v>
      </c>
      <c r="H128" s="632" t="s">
        <v>997</v>
      </c>
      <c r="I128" s="632" t="s">
        <v>998</v>
      </c>
      <c r="J128" s="632" t="s">
        <v>999</v>
      </c>
      <c r="K128" s="632" t="s">
        <v>1000</v>
      </c>
      <c r="L128" s="634">
        <v>1006.9600000000005</v>
      </c>
      <c r="M128" s="634">
        <v>3</v>
      </c>
      <c r="N128" s="635">
        <v>3020.8800000000015</v>
      </c>
    </row>
    <row r="129" spans="1:14" ht="14.4" customHeight="1" x14ac:dyDescent="0.3">
      <c r="A129" s="630" t="s">
        <v>544</v>
      </c>
      <c r="B129" s="631" t="s">
        <v>1919</v>
      </c>
      <c r="C129" s="632" t="s">
        <v>554</v>
      </c>
      <c r="D129" s="633" t="s">
        <v>1921</v>
      </c>
      <c r="E129" s="632" t="s">
        <v>572</v>
      </c>
      <c r="F129" s="633" t="s">
        <v>1926</v>
      </c>
      <c r="G129" s="632" t="s">
        <v>573</v>
      </c>
      <c r="H129" s="632" t="s">
        <v>1001</v>
      </c>
      <c r="I129" s="632" t="s">
        <v>1002</v>
      </c>
      <c r="J129" s="632" t="s">
        <v>1003</v>
      </c>
      <c r="K129" s="632" t="s">
        <v>1004</v>
      </c>
      <c r="L129" s="634">
        <v>79.94</v>
      </c>
      <c r="M129" s="634">
        <v>2</v>
      </c>
      <c r="N129" s="635">
        <v>159.88</v>
      </c>
    </row>
    <row r="130" spans="1:14" ht="14.4" customHeight="1" x14ac:dyDescent="0.3">
      <c r="A130" s="630" t="s">
        <v>544</v>
      </c>
      <c r="B130" s="631" t="s">
        <v>1919</v>
      </c>
      <c r="C130" s="632" t="s">
        <v>554</v>
      </c>
      <c r="D130" s="633" t="s">
        <v>1921</v>
      </c>
      <c r="E130" s="632" t="s">
        <v>572</v>
      </c>
      <c r="F130" s="633" t="s">
        <v>1926</v>
      </c>
      <c r="G130" s="632" t="s">
        <v>573</v>
      </c>
      <c r="H130" s="632" t="s">
        <v>1005</v>
      </c>
      <c r="I130" s="632" t="s">
        <v>1006</v>
      </c>
      <c r="J130" s="632" t="s">
        <v>1007</v>
      </c>
      <c r="K130" s="632" t="s">
        <v>1008</v>
      </c>
      <c r="L130" s="634">
        <v>23.604160183426913</v>
      </c>
      <c r="M130" s="634">
        <v>228</v>
      </c>
      <c r="N130" s="635">
        <v>5381.748521821336</v>
      </c>
    </row>
    <row r="131" spans="1:14" ht="14.4" customHeight="1" x14ac:dyDescent="0.3">
      <c r="A131" s="630" t="s">
        <v>544</v>
      </c>
      <c r="B131" s="631" t="s">
        <v>1919</v>
      </c>
      <c r="C131" s="632" t="s">
        <v>554</v>
      </c>
      <c r="D131" s="633" t="s">
        <v>1921</v>
      </c>
      <c r="E131" s="632" t="s">
        <v>572</v>
      </c>
      <c r="F131" s="633" t="s">
        <v>1926</v>
      </c>
      <c r="G131" s="632" t="s">
        <v>573</v>
      </c>
      <c r="H131" s="632" t="s">
        <v>1009</v>
      </c>
      <c r="I131" s="632" t="s">
        <v>1010</v>
      </c>
      <c r="J131" s="632" t="s">
        <v>1011</v>
      </c>
      <c r="K131" s="632" t="s">
        <v>1012</v>
      </c>
      <c r="L131" s="634">
        <v>1104.1126146799813</v>
      </c>
      <c r="M131" s="634">
        <v>13</v>
      </c>
      <c r="N131" s="635">
        <v>14353.463990839758</v>
      </c>
    </row>
    <row r="132" spans="1:14" ht="14.4" customHeight="1" x14ac:dyDescent="0.3">
      <c r="A132" s="630" t="s">
        <v>544</v>
      </c>
      <c r="B132" s="631" t="s">
        <v>1919</v>
      </c>
      <c r="C132" s="632" t="s">
        <v>554</v>
      </c>
      <c r="D132" s="633" t="s">
        <v>1921</v>
      </c>
      <c r="E132" s="632" t="s">
        <v>572</v>
      </c>
      <c r="F132" s="633" t="s">
        <v>1926</v>
      </c>
      <c r="G132" s="632" t="s">
        <v>573</v>
      </c>
      <c r="H132" s="632" t="s">
        <v>1013</v>
      </c>
      <c r="I132" s="632" t="s">
        <v>1014</v>
      </c>
      <c r="J132" s="632" t="s">
        <v>1015</v>
      </c>
      <c r="K132" s="632" t="s">
        <v>1016</v>
      </c>
      <c r="L132" s="634">
        <v>538.70634370871858</v>
      </c>
      <c r="M132" s="634">
        <v>15</v>
      </c>
      <c r="N132" s="635">
        <v>8080.5951556307782</v>
      </c>
    </row>
    <row r="133" spans="1:14" ht="14.4" customHeight="1" x14ac:dyDescent="0.3">
      <c r="A133" s="630" t="s">
        <v>544</v>
      </c>
      <c r="B133" s="631" t="s">
        <v>1919</v>
      </c>
      <c r="C133" s="632" t="s">
        <v>554</v>
      </c>
      <c r="D133" s="633" t="s">
        <v>1921</v>
      </c>
      <c r="E133" s="632" t="s">
        <v>572</v>
      </c>
      <c r="F133" s="633" t="s">
        <v>1926</v>
      </c>
      <c r="G133" s="632" t="s">
        <v>573</v>
      </c>
      <c r="H133" s="632" t="s">
        <v>1017</v>
      </c>
      <c r="I133" s="632" t="s">
        <v>1018</v>
      </c>
      <c r="J133" s="632" t="s">
        <v>1019</v>
      </c>
      <c r="K133" s="632" t="s">
        <v>1020</v>
      </c>
      <c r="L133" s="634">
        <v>1100.7293814044574</v>
      </c>
      <c r="M133" s="634">
        <v>5</v>
      </c>
      <c r="N133" s="635">
        <v>5503.6469070222865</v>
      </c>
    </row>
    <row r="134" spans="1:14" ht="14.4" customHeight="1" x14ac:dyDescent="0.3">
      <c r="A134" s="630" t="s">
        <v>544</v>
      </c>
      <c r="B134" s="631" t="s">
        <v>1919</v>
      </c>
      <c r="C134" s="632" t="s">
        <v>554</v>
      </c>
      <c r="D134" s="633" t="s">
        <v>1921</v>
      </c>
      <c r="E134" s="632" t="s">
        <v>572</v>
      </c>
      <c r="F134" s="633" t="s">
        <v>1926</v>
      </c>
      <c r="G134" s="632" t="s">
        <v>573</v>
      </c>
      <c r="H134" s="632" t="s">
        <v>1021</v>
      </c>
      <c r="I134" s="632" t="s">
        <v>1022</v>
      </c>
      <c r="J134" s="632" t="s">
        <v>1023</v>
      </c>
      <c r="K134" s="632" t="s">
        <v>1024</v>
      </c>
      <c r="L134" s="634">
        <v>89.64</v>
      </c>
      <c r="M134" s="634">
        <v>50</v>
      </c>
      <c r="N134" s="635">
        <v>4482</v>
      </c>
    </row>
    <row r="135" spans="1:14" ht="14.4" customHeight="1" x14ac:dyDescent="0.3">
      <c r="A135" s="630" t="s">
        <v>544</v>
      </c>
      <c r="B135" s="631" t="s">
        <v>1919</v>
      </c>
      <c r="C135" s="632" t="s">
        <v>554</v>
      </c>
      <c r="D135" s="633" t="s">
        <v>1921</v>
      </c>
      <c r="E135" s="632" t="s">
        <v>572</v>
      </c>
      <c r="F135" s="633" t="s">
        <v>1926</v>
      </c>
      <c r="G135" s="632" t="s">
        <v>573</v>
      </c>
      <c r="H135" s="632" t="s">
        <v>583</v>
      </c>
      <c r="I135" s="632" t="s">
        <v>238</v>
      </c>
      <c r="J135" s="632" t="s">
        <v>584</v>
      </c>
      <c r="K135" s="632"/>
      <c r="L135" s="634">
        <v>36.674991579594575</v>
      </c>
      <c r="M135" s="634">
        <v>14</v>
      </c>
      <c r="N135" s="635">
        <v>513.44988211432405</v>
      </c>
    </row>
    <row r="136" spans="1:14" ht="14.4" customHeight="1" x14ac:dyDescent="0.3">
      <c r="A136" s="630" t="s">
        <v>544</v>
      </c>
      <c r="B136" s="631" t="s">
        <v>1919</v>
      </c>
      <c r="C136" s="632" t="s">
        <v>554</v>
      </c>
      <c r="D136" s="633" t="s">
        <v>1921</v>
      </c>
      <c r="E136" s="632" t="s">
        <v>572</v>
      </c>
      <c r="F136" s="633" t="s">
        <v>1926</v>
      </c>
      <c r="G136" s="632" t="s">
        <v>573</v>
      </c>
      <c r="H136" s="632" t="s">
        <v>1025</v>
      </c>
      <c r="I136" s="632" t="s">
        <v>238</v>
      </c>
      <c r="J136" s="632" t="s">
        <v>1026</v>
      </c>
      <c r="K136" s="632" t="s">
        <v>1027</v>
      </c>
      <c r="L136" s="634">
        <v>201.25</v>
      </c>
      <c r="M136" s="634">
        <v>76</v>
      </c>
      <c r="N136" s="635">
        <v>15295</v>
      </c>
    </row>
    <row r="137" spans="1:14" ht="14.4" customHeight="1" x14ac:dyDescent="0.3">
      <c r="A137" s="630" t="s">
        <v>544</v>
      </c>
      <c r="B137" s="631" t="s">
        <v>1919</v>
      </c>
      <c r="C137" s="632" t="s">
        <v>554</v>
      </c>
      <c r="D137" s="633" t="s">
        <v>1921</v>
      </c>
      <c r="E137" s="632" t="s">
        <v>572</v>
      </c>
      <c r="F137" s="633" t="s">
        <v>1926</v>
      </c>
      <c r="G137" s="632" t="s">
        <v>573</v>
      </c>
      <c r="H137" s="632" t="s">
        <v>1028</v>
      </c>
      <c r="I137" s="632" t="s">
        <v>238</v>
      </c>
      <c r="J137" s="632" t="s">
        <v>1029</v>
      </c>
      <c r="K137" s="632"/>
      <c r="L137" s="634">
        <v>63.700691023867179</v>
      </c>
      <c r="M137" s="634">
        <v>13</v>
      </c>
      <c r="N137" s="635">
        <v>828.10898331027329</v>
      </c>
    </row>
    <row r="138" spans="1:14" ht="14.4" customHeight="1" x14ac:dyDescent="0.3">
      <c r="A138" s="630" t="s">
        <v>544</v>
      </c>
      <c r="B138" s="631" t="s">
        <v>1919</v>
      </c>
      <c r="C138" s="632" t="s">
        <v>554</v>
      </c>
      <c r="D138" s="633" t="s">
        <v>1921</v>
      </c>
      <c r="E138" s="632" t="s">
        <v>572</v>
      </c>
      <c r="F138" s="633" t="s">
        <v>1926</v>
      </c>
      <c r="G138" s="632" t="s">
        <v>573</v>
      </c>
      <c r="H138" s="632" t="s">
        <v>1030</v>
      </c>
      <c r="I138" s="632" t="s">
        <v>238</v>
      </c>
      <c r="J138" s="632" t="s">
        <v>1031</v>
      </c>
      <c r="K138" s="632"/>
      <c r="L138" s="634">
        <v>38.340000000000003</v>
      </c>
      <c r="M138" s="634">
        <v>5</v>
      </c>
      <c r="N138" s="635">
        <v>191.70000000000002</v>
      </c>
    </row>
    <row r="139" spans="1:14" ht="14.4" customHeight="1" x14ac:dyDescent="0.3">
      <c r="A139" s="630" t="s">
        <v>544</v>
      </c>
      <c r="B139" s="631" t="s">
        <v>1919</v>
      </c>
      <c r="C139" s="632" t="s">
        <v>554</v>
      </c>
      <c r="D139" s="633" t="s">
        <v>1921</v>
      </c>
      <c r="E139" s="632" t="s">
        <v>572</v>
      </c>
      <c r="F139" s="633" t="s">
        <v>1926</v>
      </c>
      <c r="G139" s="632" t="s">
        <v>573</v>
      </c>
      <c r="H139" s="632" t="s">
        <v>1032</v>
      </c>
      <c r="I139" s="632" t="s">
        <v>238</v>
      </c>
      <c r="J139" s="632" t="s">
        <v>1033</v>
      </c>
      <c r="K139" s="632"/>
      <c r="L139" s="634">
        <v>63.437216347826578</v>
      </c>
      <c r="M139" s="634">
        <v>50</v>
      </c>
      <c r="N139" s="635">
        <v>3171.860817391329</v>
      </c>
    </row>
    <row r="140" spans="1:14" ht="14.4" customHeight="1" x14ac:dyDescent="0.3">
      <c r="A140" s="630" t="s">
        <v>544</v>
      </c>
      <c r="B140" s="631" t="s">
        <v>1919</v>
      </c>
      <c r="C140" s="632" t="s">
        <v>554</v>
      </c>
      <c r="D140" s="633" t="s">
        <v>1921</v>
      </c>
      <c r="E140" s="632" t="s">
        <v>572</v>
      </c>
      <c r="F140" s="633" t="s">
        <v>1926</v>
      </c>
      <c r="G140" s="632" t="s">
        <v>573</v>
      </c>
      <c r="H140" s="632" t="s">
        <v>1034</v>
      </c>
      <c r="I140" s="632" t="s">
        <v>238</v>
      </c>
      <c r="J140" s="632" t="s">
        <v>1035</v>
      </c>
      <c r="K140" s="632"/>
      <c r="L140" s="634">
        <v>36.905000000000001</v>
      </c>
      <c r="M140" s="634">
        <v>20</v>
      </c>
      <c r="N140" s="635">
        <v>738.1</v>
      </c>
    </row>
    <row r="141" spans="1:14" ht="14.4" customHeight="1" x14ac:dyDescent="0.3">
      <c r="A141" s="630" t="s">
        <v>544</v>
      </c>
      <c r="B141" s="631" t="s">
        <v>1919</v>
      </c>
      <c r="C141" s="632" t="s">
        <v>554</v>
      </c>
      <c r="D141" s="633" t="s">
        <v>1921</v>
      </c>
      <c r="E141" s="632" t="s">
        <v>572</v>
      </c>
      <c r="F141" s="633" t="s">
        <v>1926</v>
      </c>
      <c r="G141" s="632" t="s">
        <v>573</v>
      </c>
      <c r="H141" s="632" t="s">
        <v>1036</v>
      </c>
      <c r="I141" s="632" t="s">
        <v>238</v>
      </c>
      <c r="J141" s="632" t="s">
        <v>1037</v>
      </c>
      <c r="K141" s="632" t="s">
        <v>1038</v>
      </c>
      <c r="L141" s="634">
        <v>471.5</v>
      </c>
      <c r="M141" s="634">
        <v>250</v>
      </c>
      <c r="N141" s="635">
        <v>117875</v>
      </c>
    </row>
    <row r="142" spans="1:14" ht="14.4" customHeight="1" x14ac:dyDescent="0.3">
      <c r="A142" s="630" t="s">
        <v>544</v>
      </c>
      <c r="B142" s="631" t="s">
        <v>1919</v>
      </c>
      <c r="C142" s="632" t="s">
        <v>554</v>
      </c>
      <c r="D142" s="633" t="s">
        <v>1921</v>
      </c>
      <c r="E142" s="632" t="s">
        <v>572</v>
      </c>
      <c r="F142" s="633" t="s">
        <v>1926</v>
      </c>
      <c r="G142" s="632" t="s">
        <v>573</v>
      </c>
      <c r="H142" s="632" t="s">
        <v>1039</v>
      </c>
      <c r="I142" s="632" t="s">
        <v>1040</v>
      </c>
      <c r="J142" s="632" t="s">
        <v>1041</v>
      </c>
      <c r="K142" s="632" t="s">
        <v>869</v>
      </c>
      <c r="L142" s="634">
        <v>52.40968910016349</v>
      </c>
      <c r="M142" s="634">
        <v>4</v>
      </c>
      <c r="N142" s="635">
        <v>209.63875640065396</v>
      </c>
    </row>
    <row r="143" spans="1:14" ht="14.4" customHeight="1" x14ac:dyDescent="0.3">
      <c r="A143" s="630" t="s">
        <v>544</v>
      </c>
      <c r="B143" s="631" t="s">
        <v>1919</v>
      </c>
      <c r="C143" s="632" t="s">
        <v>554</v>
      </c>
      <c r="D143" s="633" t="s">
        <v>1921</v>
      </c>
      <c r="E143" s="632" t="s">
        <v>572</v>
      </c>
      <c r="F143" s="633" t="s">
        <v>1926</v>
      </c>
      <c r="G143" s="632" t="s">
        <v>573</v>
      </c>
      <c r="H143" s="632" t="s">
        <v>1042</v>
      </c>
      <c r="I143" s="632" t="s">
        <v>1043</v>
      </c>
      <c r="J143" s="632" t="s">
        <v>1044</v>
      </c>
      <c r="K143" s="632" t="s">
        <v>1045</v>
      </c>
      <c r="L143" s="634">
        <v>61.6049099320295</v>
      </c>
      <c r="M143" s="634">
        <v>20</v>
      </c>
      <c r="N143" s="635">
        <v>1232.09819864059</v>
      </c>
    </row>
    <row r="144" spans="1:14" ht="14.4" customHeight="1" x14ac:dyDescent="0.3">
      <c r="A144" s="630" t="s">
        <v>544</v>
      </c>
      <c r="B144" s="631" t="s">
        <v>1919</v>
      </c>
      <c r="C144" s="632" t="s">
        <v>554</v>
      </c>
      <c r="D144" s="633" t="s">
        <v>1921</v>
      </c>
      <c r="E144" s="632" t="s">
        <v>572</v>
      </c>
      <c r="F144" s="633" t="s">
        <v>1926</v>
      </c>
      <c r="G144" s="632" t="s">
        <v>573</v>
      </c>
      <c r="H144" s="632" t="s">
        <v>1046</v>
      </c>
      <c r="I144" s="632" t="s">
        <v>1047</v>
      </c>
      <c r="J144" s="632" t="s">
        <v>1048</v>
      </c>
      <c r="K144" s="632" t="s">
        <v>1049</v>
      </c>
      <c r="L144" s="634">
        <v>126.27963042133824</v>
      </c>
      <c r="M144" s="634">
        <v>1</v>
      </c>
      <c r="N144" s="635">
        <v>126.27963042133824</v>
      </c>
    </row>
    <row r="145" spans="1:14" ht="14.4" customHeight="1" x14ac:dyDescent="0.3">
      <c r="A145" s="630" t="s">
        <v>544</v>
      </c>
      <c r="B145" s="631" t="s">
        <v>1919</v>
      </c>
      <c r="C145" s="632" t="s">
        <v>554</v>
      </c>
      <c r="D145" s="633" t="s">
        <v>1921</v>
      </c>
      <c r="E145" s="632" t="s">
        <v>572</v>
      </c>
      <c r="F145" s="633" t="s">
        <v>1926</v>
      </c>
      <c r="G145" s="632" t="s">
        <v>573</v>
      </c>
      <c r="H145" s="632" t="s">
        <v>1050</v>
      </c>
      <c r="I145" s="632" t="s">
        <v>1051</v>
      </c>
      <c r="J145" s="632" t="s">
        <v>587</v>
      </c>
      <c r="K145" s="632" t="s">
        <v>1052</v>
      </c>
      <c r="L145" s="634">
        <v>555.41999999999996</v>
      </c>
      <c r="M145" s="634">
        <v>34.5</v>
      </c>
      <c r="N145" s="635">
        <v>19161.989999999998</v>
      </c>
    </row>
    <row r="146" spans="1:14" ht="14.4" customHeight="1" x14ac:dyDescent="0.3">
      <c r="A146" s="630" t="s">
        <v>544</v>
      </c>
      <c r="B146" s="631" t="s">
        <v>1919</v>
      </c>
      <c r="C146" s="632" t="s">
        <v>554</v>
      </c>
      <c r="D146" s="633" t="s">
        <v>1921</v>
      </c>
      <c r="E146" s="632" t="s">
        <v>572</v>
      </c>
      <c r="F146" s="633" t="s">
        <v>1926</v>
      </c>
      <c r="G146" s="632" t="s">
        <v>573</v>
      </c>
      <c r="H146" s="632" t="s">
        <v>585</v>
      </c>
      <c r="I146" s="632" t="s">
        <v>586</v>
      </c>
      <c r="J146" s="632" t="s">
        <v>587</v>
      </c>
      <c r="K146" s="632" t="s">
        <v>588</v>
      </c>
      <c r="L146" s="634">
        <v>327.05601063099499</v>
      </c>
      <c r="M146" s="634">
        <v>50</v>
      </c>
      <c r="N146" s="635">
        <v>16352.80053154975</v>
      </c>
    </row>
    <row r="147" spans="1:14" ht="14.4" customHeight="1" x14ac:dyDescent="0.3">
      <c r="A147" s="630" t="s">
        <v>544</v>
      </c>
      <c r="B147" s="631" t="s">
        <v>1919</v>
      </c>
      <c r="C147" s="632" t="s">
        <v>554</v>
      </c>
      <c r="D147" s="633" t="s">
        <v>1921</v>
      </c>
      <c r="E147" s="632" t="s">
        <v>572</v>
      </c>
      <c r="F147" s="633" t="s">
        <v>1926</v>
      </c>
      <c r="G147" s="632" t="s">
        <v>573</v>
      </c>
      <c r="H147" s="632" t="s">
        <v>1053</v>
      </c>
      <c r="I147" s="632" t="s">
        <v>1054</v>
      </c>
      <c r="J147" s="632" t="s">
        <v>587</v>
      </c>
      <c r="K147" s="632" t="s">
        <v>1055</v>
      </c>
      <c r="L147" s="634">
        <v>246.32972239310183</v>
      </c>
      <c r="M147" s="634">
        <v>20</v>
      </c>
      <c r="N147" s="635">
        <v>4926.5944478620368</v>
      </c>
    </row>
    <row r="148" spans="1:14" ht="14.4" customHeight="1" x14ac:dyDescent="0.3">
      <c r="A148" s="630" t="s">
        <v>544</v>
      </c>
      <c r="B148" s="631" t="s">
        <v>1919</v>
      </c>
      <c r="C148" s="632" t="s">
        <v>554</v>
      </c>
      <c r="D148" s="633" t="s">
        <v>1921</v>
      </c>
      <c r="E148" s="632" t="s">
        <v>572</v>
      </c>
      <c r="F148" s="633" t="s">
        <v>1926</v>
      </c>
      <c r="G148" s="632" t="s">
        <v>573</v>
      </c>
      <c r="H148" s="632" t="s">
        <v>1056</v>
      </c>
      <c r="I148" s="632" t="s">
        <v>238</v>
      </c>
      <c r="J148" s="632" t="s">
        <v>1057</v>
      </c>
      <c r="K148" s="632"/>
      <c r="L148" s="634">
        <v>51.775986244900565</v>
      </c>
      <c r="M148" s="634">
        <v>1</v>
      </c>
      <c r="N148" s="635">
        <v>51.775986244900565</v>
      </c>
    </row>
    <row r="149" spans="1:14" ht="14.4" customHeight="1" x14ac:dyDescent="0.3">
      <c r="A149" s="630" t="s">
        <v>544</v>
      </c>
      <c r="B149" s="631" t="s">
        <v>1919</v>
      </c>
      <c r="C149" s="632" t="s">
        <v>554</v>
      </c>
      <c r="D149" s="633" t="s">
        <v>1921</v>
      </c>
      <c r="E149" s="632" t="s">
        <v>572</v>
      </c>
      <c r="F149" s="633" t="s">
        <v>1926</v>
      </c>
      <c r="G149" s="632" t="s">
        <v>573</v>
      </c>
      <c r="H149" s="632" t="s">
        <v>1058</v>
      </c>
      <c r="I149" s="632" t="s">
        <v>1059</v>
      </c>
      <c r="J149" s="632" t="s">
        <v>1060</v>
      </c>
      <c r="K149" s="632" t="s">
        <v>1061</v>
      </c>
      <c r="L149" s="634">
        <v>59.688381425789863</v>
      </c>
      <c r="M149" s="634">
        <v>30</v>
      </c>
      <c r="N149" s="635">
        <v>1790.6514427736959</v>
      </c>
    </row>
    <row r="150" spans="1:14" ht="14.4" customHeight="1" x14ac:dyDescent="0.3">
      <c r="A150" s="630" t="s">
        <v>544</v>
      </c>
      <c r="B150" s="631" t="s">
        <v>1919</v>
      </c>
      <c r="C150" s="632" t="s">
        <v>554</v>
      </c>
      <c r="D150" s="633" t="s">
        <v>1921</v>
      </c>
      <c r="E150" s="632" t="s">
        <v>572</v>
      </c>
      <c r="F150" s="633" t="s">
        <v>1926</v>
      </c>
      <c r="G150" s="632" t="s">
        <v>573</v>
      </c>
      <c r="H150" s="632" t="s">
        <v>1062</v>
      </c>
      <c r="I150" s="632" t="s">
        <v>1063</v>
      </c>
      <c r="J150" s="632" t="s">
        <v>1064</v>
      </c>
      <c r="K150" s="632" t="s">
        <v>1065</v>
      </c>
      <c r="L150" s="634">
        <v>97.256182875734538</v>
      </c>
      <c r="M150" s="634">
        <v>60</v>
      </c>
      <c r="N150" s="635">
        <v>5835.3709725440722</v>
      </c>
    </row>
    <row r="151" spans="1:14" ht="14.4" customHeight="1" x14ac:dyDescent="0.3">
      <c r="A151" s="630" t="s">
        <v>544</v>
      </c>
      <c r="B151" s="631" t="s">
        <v>1919</v>
      </c>
      <c r="C151" s="632" t="s">
        <v>554</v>
      </c>
      <c r="D151" s="633" t="s">
        <v>1921</v>
      </c>
      <c r="E151" s="632" t="s">
        <v>572</v>
      </c>
      <c r="F151" s="633" t="s">
        <v>1926</v>
      </c>
      <c r="G151" s="632" t="s">
        <v>573</v>
      </c>
      <c r="H151" s="632" t="s">
        <v>1066</v>
      </c>
      <c r="I151" s="632" t="s">
        <v>1067</v>
      </c>
      <c r="J151" s="632" t="s">
        <v>1068</v>
      </c>
      <c r="K151" s="632" t="s">
        <v>1069</v>
      </c>
      <c r="L151" s="634">
        <v>25.549999999999997</v>
      </c>
      <c r="M151" s="634">
        <v>5</v>
      </c>
      <c r="N151" s="635">
        <v>127.74999999999999</v>
      </c>
    </row>
    <row r="152" spans="1:14" ht="14.4" customHeight="1" x14ac:dyDescent="0.3">
      <c r="A152" s="630" t="s">
        <v>544</v>
      </c>
      <c r="B152" s="631" t="s">
        <v>1919</v>
      </c>
      <c r="C152" s="632" t="s">
        <v>554</v>
      </c>
      <c r="D152" s="633" t="s">
        <v>1921</v>
      </c>
      <c r="E152" s="632" t="s">
        <v>572</v>
      </c>
      <c r="F152" s="633" t="s">
        <v>1926</v>
      </c>
      <c r="G152" s="632" t="s">
        <v>573</v>
      </c>
      <c r="H152" s="632" t="s">
        <v>1070</v>
      </c>
      <c r="I152" s="632" t="s">
        <v>1071</v>
      </c>
      <c r="J152" s="632" t="s">
        <v>1072</v>
      </c>
      <c r="K152" s="632" t="s">
        <v>1073</v>
      </c>
      <c r="L152" s="634">
        <v>108.86000534396267</v>
      </c>
      <c r="M152" s="634">
        <v>98</v>
      </c>
      <c r="N152" s="635">
        <v>10668.280523708341</v>
      </c>
    </row>
    <row r="153" spans="1:14" ht="14.4" customHeight="1" x14ac:dyDescent="0.3">
      <c r="A153" s="630" t="s">
        <v>544</v>
      </c>
      <c r="B153" s="631" t="s">
        <v>1919</v>
      </c>
      <c r="C153" s="632" t="s">
        <v>554</v>
      </c>
      <c r="D153" s="633" t="s">
        <v>1921</v>
      </c>
      <c r="E153" s="632" t="s">
        <v>572</v>
      </c>
      <c r="F153" s="633" t="s">
        <v>1926</v>
      </c>
      <c r="G153" s="632" t="s">
        <v>573</v>
      </c>
      <c r="H153" s="632" t="s">
        <v>1074</v>
      </c>
      <c r="I153" s="632" t="s">
        <v>1074</v>
      </c>
      <c r="J153" s="632" t="s">
        <v>1075</v>
      </c>
      <c r="K153" s="632" t="s">
        <v>1076</v>
      </c>
      <c r="L153" s="634">
        <v>75.764312314872839</v>
      </c>
      <c r="M153" s="634">
        <v>21</v>
      </c>
      <c r="N153" s="635">
        <v>1591.0505586123295</v>
      </c>
    </row>
    <row r="154" spans="1:14" ht="14.4" customHeight="1" x14ac:dyDescent="0.3">
      <c r="A154" s="630" t="s">
        <v>544</v>
      </c>
      <c r="B154" s="631" t="s">
        <v>1919</v>
      </c>
      <c r="C154" s="632" t="s">
        <v>554</v>
      </c>
      <c r="D154" s="633" t="s">
        <v>1921</v>
      </c>
      <c r="E154" s="632" t="s">
        <v>572</v>
      </c>
      <c r="F154" s="633" t="s">
        <v>1926</v>
      </c>
      <c r="G154" s="632" t="s">
        <v>573</v>
      </c>
      <c r="H154" s="632" t="s">
        <v>1077</v>
      </c>
      <c r="I154" s="632" t="s">
        <v>1078</v>
      </c>
      <c r="J154" s="632" t="s">
        <v>1079</v>
      </c>
      <c r="K154" s="632" t="s">
        <v>1080</v>
      </c>
      <c r="L154" s="634">
        <v>3781.6600000000003</v>
      </c>
      <c r="M154" s="634">
        <v>16</v>
      </c>
      <c r="N154" s="635">
        <v>60506.560000000005</v>
      </c>
    </row>
    <row r="155" spans="1:14" ht="14.4" customHeight="1" x14ac:dyDescent="0.3">
      <c r="A155" s="630" t="s">
        <v>544</v>
      </c>
      <c r="B155" s="631" t="s">
        <v>1919</v>
      </c>
      <c r="C155" s="632" t="s">
        <v>554</v>
      </c>
      <c r="D155" s="633" t="s">
        <v>1921</v>
      </c>
      <c r="E155" s="632" t="s">
        <v>572</v>
      </c>
      <c r="F155" s="633" t="s">
        <v>1926</v>
      </c>
      <c r="G155" s="632" t="s">
        <v>573</v>
      </c>
      <c r="H155" s="632" t="s">
        <v>1081</v>
      </c>
      <c r="I155" s="632" t="s">
        <v>1082</v>
      </c>
      <c r="J155" s="632" t="s">
        <v>1083</v>
      </c>
      <c r="K155" s="632" t="s">
        <v>1084</v>
      </c>
      <c r="L155" s="634">
        <v>47.359999999999992</v>
      </c>
      <c r="M155" s="634">
        <v>5</v>
      </c>
      <c r="N155" s="635">
        <v>236.79999999999995</v>
      </c>
    </row>
    <row r="156" spans="1:14" ht="14.4" customHeight="1" x14ac:dyDescent="0.3">
      <c r="A156" s="630" t="s">
        <v>544</v>
      </c>
      <c r="B156" s="631" t="s">
        <v>1919</v>
      </c>
      <c r="C156" s="632" t="s">
        <v>554</v>
      </c>
      <c r="D156" s="633" t="s">
        <v>1921</v>
      </c>
      <c r="E156" s="632" t="s">
        <v>572</v>
      </c>
      <c r="F156" s="633" t="s">
        <v>1926</v>
      </c>
      <c r="G156" s="632" t="s">
        <v>573</v>
      </c>
      <c r="H156" s="632" t="s">
        <v>1085</v>
      </c>
      <c r="I156" s="632" t="s">
        <v>1086</v>
      </c>
      <c r="J156" s="632" t="s">
        <v>1087</v>
      </c>
      <c r="K156" s="632" t="s">
        <v>1088</v>
      </c>
      <c r="L156" s="634">
        <v>59.403333333333329</v>
      </c>
      <c r="M156" s="634">
        <v>6</v>
      </c>
      <c r="N156" s="635">
        <v>356.41999999999996</v>
      </c>
    </row>
    <row r="157" spans="1:14" ht="14.4" customHeight="1" x14ac:dyDescent="0.3">
      <c r="A157" s="630" t="s">
        <v>544</v>
      </c>
      <c r="B157" s="631" t="s">
        <v>1919</v>
      </c>
      <c r="C157" s="632" t="s">
        <v>554</v>
      </c>
      <c r="D157" s="633" t="s">
        <v>1921</v>
      </c>
      <c r="E157" s="632" t="s">
        <v>572</v>
      </c>
      <c r="F157" s="633" t="s">
        <v>1926</v>
      </c>
      <c r="G157" s="632" t="s">
        <v>573</v>
      </c>
      <c r="H157" s="632" t="s">
        <v>1089</v>
      </c>
      <c r="I157" s="632" t="s">
        <v>1090</v>
      </c>
      <c r="J157" s="632" t="s">
        <v>1091</v>
      </c>
      <c r="K157" s="632" t="s">
        <v>1092</v>
      </c>
      <c r="L157" s="634">
        <v>111.58476070942736</v>
      </c>
      <c r="M157" s="634">
        <v>48</v>
      </c>
      <c r="N157" s="635">
        <v>5356.0685140525129</v>
      </c>
    </row>
    <row r="158" spans="1:14" ht="14.4" customHeight="1" x14ac:dyDescent="0.3">
      <c r="A158" s="630" t="s">
        <v>544</v>
      </c>
      <c r="B158" s="631" t="s">
        <v>1919</v>
      </c>
      <c r="C158" s="632" t="s">
        <v>554</v>
      </c>
      <c r="D158" s="633" t="s">
        <v>1921</v>
      </c>
      <c r="E158" s="632" t="s">
        <v>572</v>
      </c>
      <c r="F158" s="633" t="s">
        <v>1926</v>
      </c>
      <c r="G158" s="632" t="s">
        <v>573</v>
      </c>
      <c r="H158" s="632" t="s">
        <v>1093</v>
      </c>
      <c r="I158" s="632" t="s">
        <v>1094</v>
      </c>
      <c r="J158" s="632" t="s">
        <v>1095</v>
      </c>
      <c r="K158" s="632" t="s">
        <v>1096</v>
      </c>
      <c r="L158" s="634">
        <v>69.819432993717996</v>
      </c>
      <c r="M158" s="634">
        <v>2</v>
      </c>
      <c r="N158" s="635">
        <v>139.63886598743599</v>
      </c>
    </row>
    <row r="159" spans="1:14" ht="14.4" customHeight="1" x14ac:dyDescent="0.3">
      <c r="A159" s="630" t="s">
        <v>544</v>
      </c>
      <c r="B159" s="631" t="s">
        <v>1919</v>
      </c>
      <c r="C159" s="632" t="s">
        <v>554</v>
      </c>
      <c r="D159" s="633" t="s">
        <v>1921</v>
      </c>
      <c r="E159" s="632" t="s">
        <v>572</v>
      </c>
      <c r="F159" s="633" t="s">
        <v>1926</v>
      </c>
      <c r="G159" s="632" t="s">
        <v>573</v>
      </c>
      <c r="H159" s="632" t="s">
        <v>1097</v>
      </c>
      <c r="I159" s="632" t="s">
        <v>1098</v>
      </c>
      <c r="J159" s="632" t="s">
        <v>701</v>
      </c>
      <c r="K159" s="632" t="s">
        <v>1099</v>
      </c>
      <c r="L159" s="634">
        <v>723.1871351663101</v>
      </c>
      <c r="M159" s="634">
        <v>2</v>
      </c>
      <c r="N159" s="635">
        <v>1446.3742703326202</v>
      </c>
    </row>
    <row r="160" spans="1:14" ht="14.4" customHeight="1" x14ac:dyDescent="0.3">
      <c r="A160" s="630" t="s">
        <v>544</v>
      </c>
      <c r="B160" s="631" t="s">
        <v>1919</v>
      </c>
      <c r="C160" s="632" t="s">
        <v>554</v>
      </c>
      <c r="D160" s="633" t="s">
        <v>1921</v>
      </c>
      <c r="E160" s="632" t="s">
        <v>572</v>
      </c>
      <c r="F160" s="633" t="s">
        <v>1926</v>
      </c>
      <c r="G160" s="632" t="s">
        <v>573</v>
      </c>
      <c r="H160" s="632" t="s">
        <v>1100</v>
      </c>
      <c r="I160" s="632" t="s">
        <v>1101</v>
      </c>
      <c r="J160" s="632" t="s">
        <v>1102</v>
      </c>
      <c r="K160" s="632" t="s">
        <v>1103</v>
      </c>
      <c r="L160" s="634">
        <v>42.399955407951758</v>
      </c>
      <c r="M160" s="634">
        <v>12</v>
      </c>
      <c r="N160" s="635">
        <v>508.79946489542107</v>
      </c>
    </row>
    <row r="161" spans="1:14" ht="14.4" customHeight="1" x14ac:dyDescent="0.3">
      <c r="A161" s="630" t="s">
        <v>544</v>
      </c>
      <c r="B161" s="631" t="s">
        <v>1919</v>
      </c>
      <c r="C161" s="632" t="s">
        <v>554</v>
      </c>
      <c r="D161" s="633" t="s">
        <v>1921</v>
      </c>
      <c r="E161" s="632" t="s">
        <v>572</v>
      </c>
      <c r="F161" s="633" t="s">
        <v>1926</v>
      </c>
      <c r="G161" s="632" t="s">
        <v>573</v>
      </c>
      <c r="H161" s="632" t="s">
        <v>1104</v>
      </c>
      <c r="I161" s="632" t="s">
        <v>238</v>
      </c>
      <c r="J161" s="632" t="s">
        <v>1105</v>
      </c>
      <c r="K161" s="632" t="s">
        <v>1106</v>
      </c>
      <c r="L161" s="634">
        <v>23.700000000000003</v>
      </c>
      <c r="M161" s="634">
        <v>354</v>
      </c>
      <c r="N161" s="635">
        <v>8389.8000000000011</v>
      </c>
    </row>
    <row r="162" spans="1:14" ht="14.4" customHeight="1" x14ac:dyDescent="0.3">
      <c r="A162" s="630" t="s">
        <v>544</v>
      </c>
      <c r="B162" s="631" t="s">
        <v>1919</v>
      </c>
      <c r="C162" s="632" t="s">
        <v>554</v>
      </c>
      <c r="D162" s="633" t="s">
        <v>1921</v>
      </c>
      <c r="E162" s="632" t="s">
        <v>572</v>
      </c>
      <c r="F162" s="633" t="s">
        <v>1926</v>
      </c>
      <c r="G162" s="632" t="s">
        <v>573</v>
      </c>
      <c r="H162" s="632" t="s">
        <v>1107</v>
      </c>
      <c r="I162" s="632" t="s">
        <v>238</v>
      </c>
      <c r="J162" s="632" t="s">
        <v>1108</v>
      </c>
      <c r="K162" s="632" t="s">
        <v>1106</v>
      </c>
      <c r="L162" s="634">
        <v>24.037194261613511</v>
      </c>
      <c r="M162" s="634">
        <v>36</v>
      </c>
      <c r="N162" s="635">
        <v>865.33899341808637</v>
      </c>
    </row>
    <row r="163" spans="1:14" ht="14.4" customHeight="1" x14ac:dyDescent="0.3">
      <c r="A163" s="630" t="s">
        <v>544</v>
      </c>
      <c r="B163" s="631" t="s">
        <v>1919</v>
      </c>
      <c r="C163" s="632" t="s">
        <v>554</v>
      </c>
      <c r="D163" s="633" t="s">
        <v>1921</v>
      </c>
      <c r="E163" s="632" t="s">
        <v>572</v>
      </c>
      <c r="F163" s="633" t="s">
        <v>1926</v>
      </c>
      <c r="G163" s="632" t="s">
        <v>573</v>
      </c>
      <c r="H163" s="632" t="s">
        <v>1109</v>
      </c>
      <c r="I163" s="632" t="s">
        <v>238</v>
      </c>
      <c r="J163" s="632" t="s">
        <v>1110</v>
      </c>
      <c r="K163" s="632"/>
      <c r="L163" s="634">
        <v>146.72992985589491</v>
      </c>
      <c r="M163" s="634">
        <v>13</v>
      </c>
      <c r="N163" s="635">
        <v>1907.4890881266338</v>
      </c>
    </row>
    <row r="164" spans="1:14" ht="14.4" customHeight="1" x14ac:dyDescent="0.3">
      <c r="A164" s="630" t="s">
        <v>544</v>
      </c>
      <c r="B164" s="631" t="s">
        <v>1919</v>
      </c>
      <c r="C164" s="632" t="s">
        <v>554</v>
      </c>
      <c r="D164" s="633" t="s">
        <v>1921</v>
      </c>
      <c r="E164" s="632" t="s">
        <v>572</v>
      </c>
      <c r="F164" s="633" t="s">
        <v>1926</v>
      </c>
      <c r="G164" s="632" t="s">
        <v>573</v>
      </c>
      <c r="H164" s="632" t="s">
        <v>1111</v>
      </c>
      <c r="I164" s="632" t="s">
        <v>238</v>
      </c>
      <c r="J164" s="632" t="s">
        <v>1112</v>
      </c>
      <c r="K164" s="632"/>
      <c r="L164" s="634">
        <v>78.760000000000019</v>
      </c>
      <c r="M164" s="634">
        <v>1</v>
      </c>
      <c r="N164" s="635">
        <v>78.760000000000019</v>
      </c>
    </row>
    <row r="165" spans="1:14" ht="14.4" customHeight="1" x14ac:dyDescent="0.3">
      <c r="A165" s="630" t="s">
        <v>544</v>
      </c>
      <c r="B165" s="631" t="s">
        <v>1919</v>
      </c>
      <c r="C165" s="632" t="s">
        <v>554</v>
      </c>
      <c r="D165" s="633" t="s">
        <v>1921</v>
      </c>
      <c r="E165" s="632" t="s">
        <v>572</v>
      </c>
      <c r="F165" s="633" t="s">
        <v>1926</v>
      </c>
      <c r="G165" s="632" t="s">
        <v>573</v>
      </c>
      <c r="H165" s="632" t="s">
        <v>1113</v>
      </c>
      <c r="I165" s="632" t="s">
        <v>238</v>
      </c>
      <c r="J165" s="632" t="s">
        <v>1114</v>
      </c>
      <c r="K165" s="632"/>
      <c r="L165" s="634">
        <v>76.929937937651943</v>
      </c>
      <c r="M165" s="634">
        <v>80</v>
      </c>
      <c r="N165" s="635">
        <v>6154.3950350121559</v>
      </c>
    </row>
    <row r="166" spans="1:14" ht="14.4" customHeight="1" x14ac:dyDescent="0.3">
      <c r="A166" s="630" t="s">
        <v>544</v>
      </c>
      <c r="B166" s="631" t="s">
        <v>1919</v>
      </c>
      <c r="C166" s="632" t="s">
        <v>554</v>
      </c>
      <c r="D166" s="633" t="s">
        <v>1921</v>
      </c>
      <c r="E166" s="632" t="s">
        <v>572</v>
      </c>
      <c r="F166" s="633" t="s">
        <v>1926</v>
      </c>
      <c r="G166" s="632" t="s">
        <v>573</v>
      </c>
      <c r="H166" s="632" t="s">
        <v>1115</v>
      </c>
      <c r="I166" s="632" t="s">
        <v>238</v>
      </c>
      <c r="J166" s="632" t="s">
        <v>1116</v>
      </c>
      <c r="K166" s="632"/>
      <c r="L166" s="634">
        <v>125.68</v>
      </c>
      <c r="M166" s="634">
        <v>1</v>
      </c>
      <c r="N166" s="635">
        <v>125.68</v>
      </c>
    </row>
    <row r="167" spans="1:14" ht="14.4" customHeight="1" x14ac:dyDescent="0.3">
      <c r="A167" s="630" t="s">
        <v>544</v>
      </c>
      <c r="B167" s="631" t="s">
        <v>1919</v>
      </c>
      <c r="C167" s="632" t="s">
        <v>554</v>
      </c>
      <c r="D167" s="633" t="s">
        <v>1921</v>
      </c>
      <c r="E167" s="632" t="s">
        <v>572</v>
      </c>
      <c r="F167" s="633" t="s">
        <v>1926</v>
      </c>
      <c r="G167" s="632" t="s">
        <v>573</v>
      </c>
      <c r="H167" s="632" t="s">
        <v>1117</v>
      </c>
      <c r="I167" s="632" t="s">
        <v>238</v>
      </c>
      <c r="J167" s="632" t="s">
        <v>1118</v>
      </c>
      <c r="K167" s="632"/>
      <c r="L167" s="634">
        <v>123.97902862725387</v>
      </c>
      <c r="M167" s="634">
        <v>11</v>
      </c>
      <c r="N167" s="635">
        <v>1363.7693148997926</v>
      </c>
    </row>
    <row r="168" spans="1:14" ht="14.4" customHeight="1" x14ac:dyDescent="0.3">
      <c r="A168" s="630" t="s">
        <v>544</v>
      </c>
      <c r="B168" s="631" t="s">
        <v>1919</v>
      </c>
      <c r="C168" s="632" t="s">
        <v>554</v>
      </c>
      <c r="D168" s="633" t="s">
        <v>1921</v>
      </c>
      <c r="E168" s="632" t="s">
        <v>572</v>
      </c>
      <c r="F168" s="633" t="s">
        <v>1926</v>
      </c>
      <c r="G168" s="632" t="s">
        <v>573</v>
      </c>
      <c r="H168" s="632" t="s">
        <v>1119</v>
      </c>
      <c r="I168" s="632" t="s">
        <v>1120</v>
      </c>
      <c r="J168" s="632" t="s">
        <v>1121</v>
      </c>
      <c r="K168" s="632" t="s">
        <v>1122</v>
      </c>
      <c r="L168" s="634">
        <v>48.506000000000014</v>
      </c>
      <c r="M168" s="634">
        <v>10</v>
      </c>
      <c r="N168" s="635">
        <v>485.06000000000017</v>
      </c>
    </row>
    <row r="169" spans="1:14" ht="14.4" customHeight="1" x14ac:dyDescent="0.3">
      <c r="A169" s="630" t="s">
        <v>544</v>
      </c>
      <c r="B169" s="631" t="s">
        <v>1919</v>
      </c>
      <c r="C169" s="632" t="s">
        <v>554</v>
      </c>
      <c r="D169" s="633" t="s">
        <v>1921</v>
      </c>
      <c r="E169" s="632" t="s">
        <v>572</v>
      </c>
      <c r="F169" s="633" t="s">
        <v>1926</v>
      </c>
      <c r="G169" s="632" t="s">
        <v>573</v>
      </c>
      <c r="H169" s="632" t="s">
        <v>1123</v>
      </c>
      <c r="I169" s="632" t="s">
        <v>1124</v>
      </c>
      <c r="J169" s="632" t="s">
        <v>880</v>
      </c>
      <c r="K169" s="632" t="s">
        <v>1125</v>
      </c>
      <c r="L169" s="634">
        <v>41.16</v>
      </c>
      <c r="M169" s="634">
        <v>2</v>
      </c>
      <c r="N169" s="635">
        <v>82.32</v>
      </c>
    </row>
    <row r="170" spans="1:14" ht="14.4" customHeight="1" x14ac:dyDescent="0.3">
      <c r="A170" s="630" t="s">
        <v>544</v>
      </c>
      <c r="B170" s="631" t="s">
        <v>1919</v>
      </c>
      <c r="C170" s="632" t="s">
        <v>554</v>
      </c>
      <c r="D170" s="633" t="s">
        <v>1921</v>
      </c>
      <c r="E170" s="632" t="s">
        <v>572</v>
      </c>
      <c r="F170" s="633" t="s">
        <v>1926</v>
      </c>
      <c r="G170" s="632" t="s">
        <v>573</v>
      </c>
      <c r="H170" s="632" t="s">
        <v>1126</v>
      </c>
      <c r="I170" s="632" t="s">
        <v>1127</v>
      </c>
      <c r="J170" s="632" t="s">
        <v>1128</v>
      </c>
      <c r="K170" s="632" t="s">
        <v>1129</v>
      </c>
      <c r="L170" s="634">
        <v>44.82</v>
      </c>
      <c r="M170" s="634">
        <v>2</v>
      </c>
      <c r="N170" s="635">
        <v>89.64</v>
      </c>
    </row>
    <row r="171" spans="1:14" ht="14.4" customHeight="1" x14ac:dyDescent="0.3">
      <c r="A171" s="630" t="s">
        <v>544</v>
      </c>
      <c r="B171" s="631" t="s">
        <v>1919</v>
      </c>
      <c r="C171" s="632" t="s">
        <v>554</v>
      </c>
      <c r="D171" s="633" t="s">
        <v>1921</v>
      </c>
      <c r="E171" s="632" t="s">
        <v>572</v>
      </c>
      <c r="F171" s="633" t="s">
        <v>1926</v>
      </c>
      <c r="G171" s="632" t="s">
        <v>573</v>
      </c>
      <c r="H171" s="632" t="s">
        <v>1130</v>
      </c>
      <c r="I171" s="632" t="s">
        <v>1131</v>
      </c>
      <c r="J171" s="632" t="s">
        <v>1132</v>
      </c>
      <c r="K171" s="632" t="s">
        <v>751</v>
      </c>
      <c r="L171" s="634">
        <v>41.11999999999999</v>
      </c>
      <c r="M171" s="634">
        <v>2</v>
      </c>
      <c r="N171" s="635">
        <v>82.239999999999981</v>
      </c>
    </row>
    <row r="172" spans="1:14" ht="14.4" customHeight="1" x14ac:dyDescent="0.3">
      <c r="A172" s="630" t="s">
        <v>544</v>
      </c>
      <c r="B172" s="631" t="s">
        <v>1919</v>
      </c>
      <c r="C172" s="632" t="s">
        <v>554</v>
      </c>
      <c r="D172" s="633" t="s">
        <v>1921</v>
      </c>
      <c r="E172" s="632" t="s">
        <v>572</v>
      </c>
      <c r="F172" s="633" t="s">
        <v>1926</v>
      </c>
      <c r="G172" s="632" t="s">
        <v>573</v>
      </c>
      <c r="H172" s="632" t="s">
        <v>1133</v>
      </c>
      <c r="I172" s="632" t="s">
        <v>1134</v>
      </c>
      <c r="J172" s="632" t="s">
        <v>1135</v>
      </c>
      <c r="K172" s="632" t="s">
        <v>1136</v>
      </c>
      <c r="L172" s="634">
        <v>117.73993573611818</v>
      </c>
      <c r="M172" s="634">
        <v>30</v>
      </c>
      <c r="N172" s="635">
        <v>3532.1980720835454</v>
      </c>
    </row>
    <row r="173" spans="1:14" ht="14.4" customHeight="1" x14ac:dyDescent="0.3">
      <c r="A173" s="630" t="s">
        <v>544</v>
      </c>
      <c r="B173" s="631" t="s">
        <v>1919</v>
      </c>
      <c r="C173" s="632" t="s">
        <v>554</v>
      </c>
      <c r="D173" s="633" t="s">
        <v>1921</v>
      </c>
      <c r="E173" s="632" t="s">
        <v>572</v>
      </c>
      <c r="F173" s="633" t="s">
        <v>1926</v>
      </c>
      <c r="G173" s="632" t="s">
        <v>573</v>
      </c>
      <c r="H173" s="632" t="s">
        <v>1137</v>
      </c>
      <c r="I173" s="632" t="s">
        <v>1138</v>
      </c>
      <c r="J173" s="632" t="s">
        <v>1139</v>
      </c>
      <c r="K173" s="632" t="s">
        <v>1140</v>
      </c>
      <c r="L173" s="634">
        <v>568.91</v>
      </c>
      <c r="M173" s="634">
        <v>6</v>
      </c>
      <c r="N173" s="635">
        <v>3413.46</v>
      </c>
    </row>
    <row r="174" spans="1:14" ht="14.4" customHeight="1" x14ac:dyDescent="0.3">
      <c r="A174" s="630" t="s">
        <v>544</v>
      </c>
      <c r="B174" s="631" t="s">
        <v>1919</v>
      </c>
      <c r="C174" s="632" t="s">
        <v>554</v>
      </c>
      <c r="D174" s="633" t="s">
        <v>1921</v>
      </c>
      <c r="E174" s="632" t="s">
        <v>572</v>
      </c>
      <c r="F174" s="633" t="s">
        <v>1926</v>
      </c>
      <c r="G174" s="632" t="s">
        <v>573</v>
      </c>
      <c r="H174" s="632" t="s">
        <v>1141</v>
      </c>
      <c r="I174" s="632" t="s">
        <v>1142</v>
      </c>
      <c r="J174" s="632" t="s">
        <v>1143</v>
      </c>
      <c r="K174" s="632" t="s">
        <v>1144</v>
      </c>
      <c r="L174" s="634">
        <v>137.03000000000003</v>
      </c>
      <c r="M174" s="634">
        <v>3</v>
      </c>
      <c r="N174" s="635">
        <v>411.09000000000009</v>
      </c>
    </row>
    <row r="175" spans="1:14" ht="14.4" customHeight="1" x14ac:dyDescent="0.3">
      <c r="A175" s="630" t="s">
        <v>544</v>
      </c>
      <c r="B175" s="631" t="s">
        <v>1919</v>
      </c>
      <c r="C175" s="632" t="s">
        <v>554</v>
      </c>
      <c r="D175" s="633" t="s">
        <v>1921</v>
      </c>
      <c r="E175" s="632" t="s">
        <v>572</v>
      </c>
      <c r="F175" s="633" t="s">
        <v>1926</v>
      </c>
      <c r="G175" s="632" t="s">
        <v>573</v>
      </c>
      <c r="H175" s="632" t="s">
        <v>1145</v>
      </c>
      <c r="I175" s="632" t="s">
        <v>1146</v>
      </c>
      <c r="J175" s="632" t="s">
        <v>1147</v>
      </c>
      <c r="K175" s="632" t="s">
        <v>1148</v>
      </c>
      <c r="L175" s="634">
        <v>456.59898685488452</v>
      </c>
      <c r="M175" s="634">
        <v>1</v>
      </c>
      <c r="N175" s="635">
        <v>456.59898685488452</v>
      </c>
    </row>
    <row r="176" spans="1:14" ht="14.4" customHeight="1" x14ac:dyDescent="0.3">
      <c r="A176" s="630" t="s">
        <v>544</v>
      </c>
      <c r="B176" s="631" t="s">
        <v>1919</v>
      </c>
      <c r="C176" s="632" t="s">
        <v>554</v>
      </c>
      <c r="D176" s="633" t="s">
        <v>1921</v>
      </c>
      <c r="E176" s="632" t="s">
        <v>572</v>
      </c>
      <c r="F176" s="633" t="s">
        <v>1926</v>
      </c>
      <c r="G176" s="632" t="s">
        <v>573</v>
      </c>
      <c r="H176" s="632" t="s">
        <v>1149</v>
      </c>
      <c r="I176" s="632" t="s">
        <v>1150</v>
      </c>
      <c r="J176" s="632" t="s">
        <v>1151</v>
      </c>
      <c r="K176" s="632" t="s">
        <v>1152</v>
      </c>
      <c r="L176" s="634">
        <v>424.12496806152808</v>
      </c>
      <c r="M176" s="634">
        <v>1</v>
      </c>
      <c r="N176" s="635">
        <v>424.12496806152808</v>
      </c>
    </row>
    <row r="177" spans="1:14" ht="14.4" customHeight="1" x14ac:dyDescent="0.3">
      <c r="A177" s="630" t="s">
        <v>544</v>
      </c>
      <c r="B177" s="631" t="s">
        <v>1919</v>
      </c>
      <c r="C177" s="632" t="s">
        <v>554</v>
      </c>
      <c r="D177" s="633" t="s">
        <v>1921</v>
      </c>
      <c r="E177" s="632" t="s">
        <v>572</v>
      </c>
      <c r="F177" s="633" t="s">
        <v>1926</v>
      </c>
      <c r="G177" s="632" t="s">
        <v>573</v>
      </c>
      <c r="H177" s="632" t="s">
        <v>1153</v>
      </c>
      <c r="I177" s="632" t="s">
        <v>1154</v>
      </c>
      <c r="J177" s="632" t="s">
        <v>1155</v>
      </c>
      <c r="K177" s="632" t="s">
        <v>1156</v>
      </c>
      <c r="L177" s="634">
        <v>78.25</v>
      </c>
      <c r="M177" s="634">
        <v>1</v>
      </c>
      <c r="N177" s="635">
        <v>78.25</v>
      </c>
    </row>
    <row r="178" spans="1:14" ht="14.4" customHeight="1" x14ac:dyDescent="0.3">
      <c r="A178" s="630" t="s">
        <v>544</v>
      </c>
      <c r="B178" s="631" t="s">
        <v>1919</v>
      </c>
      <c r="C178" s="632" t="s">
        <v>554</v>
      </c>
      <c r="D178" s="633" t="s">
        <v>1921</v>
      </c>
      <c r="E178" s="632" t="s">
        <v>572</v>
      </c>
      <c r="F178" s="633" t="s">
        <v>1926</v>
      </c>
      <c r="G178" s="632" t="s">
        <v>573</v>
      </c>
      <c r="H178" s="632" t="s">
        <v>1157</v>
      </c>
      <c r="I178" s="632" t="s">
        <v>1158</v>
      </c>
      <c r="J178" s="632" t="s">
        <v>1159</v>
      </c>
      <c r="K178" s="632" t="s">
        <v>1160</v>
      </c>
      <c r="L178" s="634">
        <v>98.03</v>
      </c>
      <c r="M178" s="634">
        <v>4</v>
      </c>
      <c r="N178" s="635">
        <v>392.12</v>
      </c>
    </row>
    <row r="179" spans="1:14" ht="14.4" customHeight="1" x14ac:dyDescent="0.3">
      <c r="A179" s="630" t="s">
        <v>544</v>
      </c>
      <c r="B179" s="631" t="s">
        <v>1919</v>
      </c>
      <c r="C179" s="632" t="s">
        <v>554</v>
      </c>
      <c r="D179" s="633" t="s">
        <v>1921</v>
      </c>
      <c r="E179" s="632" t="s">
        <v>572</v>
      </c>
      <c r="F179" s="633" t="s">
        <v>1926</v>
      </c>
      <c r="G179" s="632" t="s">
        <v>573</v>
      </c>
      <c r="H179" s="632" t="s">
        <v>1161</v>
      </c>
      <c r="I179" s="632" t="s">
        <v>1162</v>
      </c>
      <c r="J179" s="632" t="s">
        <v>916</v>
      </c>
      <c r="K179" s="632" t="s">
        <v>1163</v>
      </c>
      <c r="L179" s="634">
        <v>326.32</v>
      </c>
      <c r="M179" s="634">
        <v>8</v>
      </c>
      <c r="N179" s="635">
        <v>2610.56</v>
      </c>
    </row>
    <row r="180" spans="1:14" ht="14.4" customHeight="1" x14ac:dyDescent="0.3">
      <c r="A180" s="630" t="s">
        <v>544</v>
      </c>
      <c r="B180" s="631" t="s">
        <v>1919</v>
      </c>
      <c r="C180" s="632" t="s">
        <v>554</v>
      </c>
      <c r="D180" s="633" t="s">
        <v>1921</v>
      </c>
      <c r="E180" s="632" t="s">
        <v>572</v>
      </c>
      <c r="F180" s="633" t="s">
        <v>1926</v>
      </c>
      <c r="G180" s="632" t="s">
        <v>573</v>
      </c>
      <c r="H180" s="632" t="s">
        <v>1164</v>
      </c>
      <c r="I180" s="632" t="s">
        <v>1165</v>
      </c>
      <c r="J180" s="632" t="s">
        <v>1166</v>
      </c>
      <c r="K180" s="632" t="s">
        <v>1167</v>
      </c>
      <c r="L180" s="634">
        <v>63.009967253354688</v>
      </c>
      <c r="M180" s="634">
        <v>101</v>
      </c>
      <c r="N180" s="635">
        <v>6364.0066925888232</v>
      </c>
    </row>
    <row r="181" spans="1:14" ht="14.4" customHeight="1" x14ac:dyDescent="0.3">
      <c r="A181" s="630" t="s">
        <v>544</v>
      </c>
      <c r="B181" s="631" t="s">
        <v>1919</v>
      </c>
      <c r="C181" s="632" t="s">
        <v>554</v>
      </c>
      <c r="D181" s="633" t="s">
        <v>1921</v>
      </c>
      <c r="E181" s="632" t="s">
        <v>572</v>
      </c>
      <c r="F181" s="633" t="s">
        <v>1926</v>
      </c>
      <c r="G181" s="632" t="s">
        <v>573</v>
      </c>
      <c r="H181" s="632" t="s">
        <v>1168</v>
      </c>
      <c r="I181" s="632" t="s">
        <v>238</v>
      </c>
      <c r="J181" s="632" t="s">
        <v>1169</v>
      </c>
      <c r="K181" s="632" t="s">
        <v>1170</v>
      </c>
      <c r="L181" s="634">
        <v>199.67000000000004</v>
      </c>
      <c r="M181" s="634">
        <v>13</v>
      </c>
      <c r="N181" s="635">
        <v>2595.7100000000005</v>
      </c>
    </row>
    <row r="182" spans="1:14" ht="14.4" customHeight="1" x14ac:dyDescent="0.3">
      <c r="A182" s="630" t="s">
        <v>544</v>
      </c>
      <c r="B182" s="631" t="s">
        <v>1919</v>
      </c>
      <c r="C182" s="632" t="s">
        <v>554</v>
      </c>
      <c r="D182" s="633" t="s">
        <v>1921</v>
      </c>
      <c r="E182" s="632" t="s">
        <v>572</v>
      </c>
      <c r="F182" s="633" t="s">
        <v>1926</v>
      </c>
      <c r="G182" s="632" t="s">
        <v>573</v>
      </c>
      <c r="H182" s="632" t="s">
        <v>1171</v>
      </c>
      <c r="I182" s="632" t="s">
        <v>238</v>
      </c>
      <c r="J182" s="632" t="s">
        <v>1172</v>
      </c>
      <c r="K182" s="632" t="s">
        <v>1173</v>
      </c>
      <c r="L182" s="634">
        <v>173.36854256854258</v>
      </c>
      <c r="M182" s="634">
        <v>21</v>
      </c>
      <c r="N182" s="635">
        <v>3640.7393939393942</v>
      </c>
    </row>
    <row r="183" spans="1:14" ht="14.4" customHeight="1" x14ac:dyDescent="0.3">
      <c r="A183" s="630" t="s">
        <v>544</v>
      </c>
      <c r="B183" s="631" t="s">
        <v>1919</v>
      </c>
      <c r="C183" s="632" t="s">
        <v>554</v>
      </c>
      <c r="D183" s="633" t="s">
        <v>1921</v>
      </c>
      <c r="E183" s="632" t="s">
        <v>572</v>
      </c>
      <c r="F183" s="633" t="s">
        <v>1926</v>
      </c>
      <c r="G183" s="632" t="s">
        <v>573</v>
      </c>
      <c r="H183" s="632" t="s">
        <v>1174</v>
      </c>
      <c r="I183" s="632" t="s">
        <v>1175</v>
      </c>
      <c r="J183" s="632" t="s">
        <v>1176</v>
      </c>
      <c r="K183" s="632" t="s">
        <v>1177</v>
      </c>
      <c r="L183" s="634">
        <v>1036.82</v>
      </c>
      <c r="M183" s="634">
        <v>102</v>
      </c>
      <c r="N183" s="635">
        <v>105755.64</v>
      </c>
    </row>
    <row r="184" spans="1:14" ht="14.4" customHeight="1" x14ac:dyDescent="0.3">
      <c r="A184" s="630" t="s">
        <v>544</v>
      </c>
      <c r="B184" s="631" t="s">
        <v>1919</v>
      </c>
      <c r="C184" s="632" t="s">
        <v>554</v>
      </c>
      <c r="D184" s="633" t="s">
        <v>1921</v>
      </c>
      <c r="E184" s="632" t="s">
        <v>572</v>
      </c>
      <c r="F184" s="633" t="s">
        <v>1926</v>
      </c>
      <c r="G184" s="632" t="s">
        <v>573</v>
      </c>
      <c r="H184" s="632" t="s">
        <v>1178</v>
      </c>
      <c r="I184" s="632" t="s">
        <v>1179</v>
      </c>
      <c r="J184" s="632" t="s">
        <v>1180</v>
      </c>
      <c r="K184" s="632" t="s">
        <v>1181</v>
      </c>
      <c r="L184" s="634">
        <v>399.47975002732687</v>
      </c>
      <c r="M184" s="634">
        <v>54</v>
      </c>
      <c r="N184" s="635">
        <v>21571.906501475652</v>
      </c>
    </row>
    <row r="185" spans="1:14" ht="14.4" customHeight="1" x14ac:dyDescent="0.3">
      <c r="A185" s="630" t="s">
        <v>544</v>
      </c>
      <c r="B185" s="631" t="s">
        <v>1919</v>
      </c>
      <c r="C185" s="632" t="s">
        <v>554</v>
      </c>
      <c r="D185" s="633" t="s">
        <v>1921</v>
      </c>
      <c r="E185" s="632" t="s">
        <v>572</v>
      </c>
      <c r="F185" s="633" t="s">
        <v>1926</v>
      </c>
      <c r="G185" s="632" t="s">
        <v>573</v>
      </c>
      <c r="H185" s="632" t="s">
        <v>1182</v>
      </c>
      <c r="I185" s="632" t="s">
        <v>238</v>
      </c>
      <c r="J185" s="632" t="s">
        <v>1183</v>
      </c>
      <c r="K185" s="632"/>
      <c r="L185" s="634">
        <v>264.87819955893212</v>
      </c>
      <c r="M185" s="634">
        <v>1</v>
      </c>
      <c r="N185" s="635">
        <v>264.87819955893212</v>
      </c>
    </row>
    <row r="186" spans="1:14" ht="14.4" customHeight="1" x14ac:dyDescent="0.3">
      <c r="A186" s="630" t="s">
        <v>544</v>
      </c>
      <c r="B186" s="631" t="s">
        <v>1919</v>
      </c>
      <c r="C186" s="632" t="s">
        <v>554</v>
      </c>
      <c r="D186" s="633" t="s">
        <v>1921</v>
      </c>
      <c r="E186" s="632" t="s">
        <v>572</v>
      </c>
      <c r="F186" s="633" t="s">
        <v>1926</v>
      </c>
      <c r="G186" s="632" t="s">
        <v>573</v>
      </c>
      <c r="H186" s="632" t="s">
        <v>1184</v>
      </c>
      <c r="I186" s="632" t="s">
        <v>1185</v>
      </c>
      <c r="J186" s="632" t="s">
        <v>876</v>
      </c>
      <c r="K186" s="632" t="s">
        <v>1186</v>
      </c>
      <c r="L186" s="634">
        <v>37.780000000000008</v>
      </c>
      <c r="M186" s="634">
        <v>1</v>
      </c>
      <c r="N186" s="635">
        <v>37.780000000000008</v>
      </c>
    </row>
    <row r="187" spans="1:14" ht="14.4" customHeight="1" x14ac:dyDescent="0.3">
      <c r="A187" s="630" t="s">
        <v>544</v>
      </c>
      <c r="B187" s="631" t="s">
        <v>1919</v>
      </c>
      <c r="C187" s="632" t="s">
        <v>554</v>
      </c>
      <c r="D187" s="633" t="s">
        <v>1921</v>
      </c>
      <c r="E187" s="632" t="s">
        <v>572</v>
      </c>
      <c r="F187" s="633" t="s">
        <v>1926</v>
      </c>
      <c r="G187" s="632" t="s">
        <v>573</v>
      </c>
      <c r="H187" s="632" t="s">
        <v>1187</v>
      </c>
      <c r="I187" s="632" t="s">
        <v>1188</v>
      </c>
      <c r="J187" s="632" t="s">
        <v>1189</v>
      </c>
      <c r="K187" s="632" t="s">
        <v>1190</v>
      </c>
      <c r="L187" s="634">
        <v>203.29999999999998</v>
      </c>
      <c r="M187" s="634">
        <v>5</v>
      </c>
      <c r="N187" s="635">
        <v>1016.4999999999999</v>
      </c>
    </row>
    <row r="188" spans="1:14" ht="14.4" customHeight="1" x14ac:dyDescent="0.3">
      <c r="A188" s="630" t="s">
        <v>544</v>
      </c>
      <c r="B188" s="631" t="s">
        <v>1919</v>
      </c>
      <c r="C188" s="632" t="s">
        <v>554</v>
      </c>
      <c r="D188" s="633" t="s">
        <v>1921</v>
      </c>
      <c r="E188" s="632" t="s">
        <v>572</v>
      </c>
      <c r="F188" s="633" t="s">
        <v>1926</v>
      </c>
      <c r="G188" s="632" t="s">
        <v>573</v>
      </c>
      <c r="H188" s="632" t="s">
        <v>1191</v>
      </c>
      <c r="I188" s="632" t="s">
        <v>238</v>
      </c>
      <c r="J188" s="632" t="s">
        <v>1192</v>
      </c>
      <c r="K188" s="632" t="s">
        <v>1193</v>
      </c>
      <c r="L188" s="634">
        <v>359.86227272727257</v>
      </c>
      <c r="M188" s="634">
        <v>6</v>
      </c>
      <c r="N188" s="635">
        <v>2159.1736363636355</v>
      </c>
    </row>
    <row r="189" spans="1:14" ht="14.4" customHeight="1" x14ac:dyDescent="0.3">
      <c r="A189" s="630" t="s">
        <v>544</v>
      </c>
      <c r="B189" s="631" t="s">
        <v>1919</v>
      </c>
      <c r="C189" s="632" t="s">
        <v>554</v>
      </c>
      <c r="D189" s="633" t="s">
        <v>1921</v>
      </c>
      <c r="E189" s="632" t="s">
        <v>572</v>
      </c>
      <c r="F189" s="633" t="s">
        <v>1926</v>
      </c>
      <c r="G189" s="632" t="s">
        <v>573</v>
      </c>
      <c r="H189" s="632" t="s">
        <v>1194</v>
      </c>
      <c r="I189" s="632" t="s">
        <v>1194</v>
      </c>
      <c r="J189" s="632" t="s">
        <v>1195</v>
      </c>
      <c r="K189" s="632" t="s">
        <v>1055</v>
      </c>
      <c r="L189" s="634">
        <v>334.78</v>
      </c>
      <c r="M189" s="634">
        <v>30</v>
      </c>
      <c r="N189" s="635">
        <v>10043.4</v>
      </c>
    </row>
    <row r="190" spans="1:14" ht="14.4" customHeight="1" x14ac:dyDescent="0.3">
      <c r="A190" s="630" t="s">
        <v>544</v>
      </c>
      <c r="B190" s="631" t="s">
        <v>1919</v>
      </c>
      <c r="C190" s="632" t="s">
        <v>554</v>
      </c>
      <c r="D190" s="633" t="s">
        <v>1921</v>
      </c>
      <c r="E190" s="632" t="s">
        <v>572</v>
      </c>
      <c r="F190" s="633" t="s">
        <v>1926</v>
      </c>
      <c r="G190" s="632" t="s">
        <v>573</v>
      </c>
      <c r="H190" s="632" t="s">
        <v>1196</v>
      </c>
      <c r="I190" s="632" t="s">
        <v>1197</v>
      </c>
      <c r="J190" s="632" t="s">
        <v>1198</v>
      </c>
      <c r="K190" s="632" t="s">
        <v>1199</v>
      </c>
      <c r="L190" s="634">
        <v>54.749999999999993</v>
      </c>
      <c r="M190" s="634">
        <v>2</v>
      </c>
      <c r="N190" s="635">
        <v>109.49999999999999</v>
      </c>
    </row>
    <row r="191" spans="1:14" ht="14.4" customHeight="1" x14ac:dyDescent="0.3">
      <c r="A191" s="630" t="s">
        <v>544</v>
      </c>
      <c r="B191" s="631" t="s">
        <v>1919</v>
      </c>
      <c r="C191" s="632" t="s">
        <v>554</v>
      </c>
      <c r="D191" s="633" t="s">
        <v>1921</v>
      </c>
      <c r="E191" s="632" t="s">
        <v>572</v>
      </c>
      <c r="F191" s="633" t="s">
        <v>1926</v>
      </c>
      <c r="G191" s="632" t="s">
        <v>573</v>
      </c>
      <c r="H191" s="632" t="s">
        <v>1200</v>
      </c>
      <c r="I191" s="632" t="s">
        <v>238</v>
      </c>
      <c r="J191" s="632" t="s">
        <v>1201</v>
      </c>
      <c r="K191" s="632"/>
      <c r="L191" s="634">
        <v>125.81999999999998</v>
      </c>
      <c r="M191" s="634">
        <v>5</v>
      </c>
      <c r="N191" s="635">
        <v>629.09999999999991</v>
      </c>
    </row>
    <row r="192" spans="1:14" ht="14.4" customHeight="1" x14ac:dyDescent="0.3">
      <c r="A192" s="630" t="s">
        <v>544</v>
      </c>
      <c r="B192" s="631" t="s">
        <v>1919</v>
      </c>
      <c r="C192" s="632" t="s">
        <v>554</v>
      </c>
      <c r="D192" s="633" t="s">
        <v>1921</v>
      </c>
      <c r="E192" s="632" t="s">
        <v>572</v>
      </c>
      <c r="F192" s="633" t="s">
        <v>1926</v>
      </c>
      <c r="G192" s="632" t="s">
        <v>573</v>
      </c>
      <c r="H192" s="632" t="s">
        <v>1202</v>
      </c>
      <c r="I192" s="632" t="s">
        <v>1203</v>
      </c>
      <c r="J192" s="632" t="s">
        <v>1204</v>
      </c>
      <c r="K192" s="632" t="s">
        <v>1205</v>
      </c>
      <c r="L192" s="634">
        <v>411.7</v>
      </c>
      <c r="M192" s="634">
        <v>2</v>
      </c>
      <c r="N192" s="635">
        <v>823.4</v>
      </c>
    </row>
    <row r="193" spans="1:14" ht="14.4" customHeight="1" x14ac:dyDescent="0.3">
      <c r="A193" s="630" t="s">
        <v>544</v>
      </c>
      <c r="B193" s="631" t="s">
        <v>1919</v>
      </c>
      <c r="C193" s="632" t="s">
        <v>554</v>
      </c>
      <c r="D193" s="633" t="s">
        <v>1921</v>
      </c>
      <c r="E193" s="632" t="s">
        <v>572</v>
      </c>
      <c r="F193" s="633" t="s">
        <v>1926</v>
      </c>
      <c r="G193" s="632" t="s">
        <v>573</v>
      </c>
      <c r="H193" s="632" t="s">
        <v>1206</v>
      </c>
      <c r="I193" s="632" t="s">
        <v>1207</v>
      </c>
      <c r="J193" s="632" t="s">
        <v>1208</v>
      </c>
      <c r="K193" s="632" t="s">
        <v>1209</v>
      </c>
      <c r="L193" s="634">
        <v>109.22999999999999</v>
      </c>
      <c r="M193" s="634">
        <v>10</v>
      </c>
      <c r="N193" s="635">
        <v>1092.3</v>
      </c>
    </row>
    <row r="194" spans="1:14" ht="14.4" customHeight="1" x14ac:dyDescent="0.3">
      <c r="A194" s="630" t="s">
        <v>544</v>
      </c>
      <c r="B194" s="631" t="s">
        <v>1919</v>
      </c>
      <c r="C194" s="632" t="s">
        <v>554</v>
      </c>
      <c r="D194" s="633" t="s">
        <v>1921</v>
      </c>
      <c r="E194" s="632" t="s">
        <v>572</v>
      </c>
      <c r="F194" s="633" t="s">
        <v>1926</v>
      </c>
      <c r="G194" s="632" t="s">
        <v>573</v>
      </c>
      <c r="H194" s="632" t="s">
        <v>1210</v>
      </c>
      <c r="I194" s="632" t="s">
        <v>1211</v>
      </c>
      <c r="J194" s="632" t="s">
        <v>1212</v>
      </c>
      <c r="K194" s="632" t="s">
        <v>1213</v>
      </c>
      <c r="L194" s="634">
        <v>734.05</v>
      </c>
      <c r="M194" s="634">
        <v>1</v>
      </c>
      <c r="N194" s="635">
        <v>734.05</v>
      </c>
    </row>
    <row r="195" spans="1:14" ht="14.4" customHeight="1" x14ac:dyDescent="0.3">
      <c r="A195" s="630" t="s">
        <v>544</v>
      </c>
      <c r="B195" s="631" t="s">
        <v>1919</v>
      </c>
      <c r="C195" s="632" t="s">
        <v>554</v>
      </c>
      <c r="D195" s="633" t="s">
        <v>1921</v>
      </c>
      <c r="E195" s="632" t="s">
        <v>572</v>
      </c>
      <c r="F195" s="633" t="s">
        <v>1926</v>
      </c>
      <c r="G195" s="632" t="s">
        <v>573</v>
      </c>
      <c r="H195" s="632" t="s">
        <v>1214</v>
      </c>
      <c r="I195" s="632" t="s">
        <v>1215</v>
      </c>
      <c r="J195" s="632" t="s">
        <v>587</v>
      </c>
      <c r="K195" s="632" t="s">
        <v>698</v>
      </c>
      <c r="L195" s="634">
        <v>210.45000000000002</v>
      </c>
      <c r="M195" s="634">
        <v>23</v>
      </c>
      <c r="N195" s="635">
        <v>4840.3500000000004</v>
      </c>
    </row>
    <row r="196" spans="1:14" ht="14.4" customHeight="1" x14ac:dyDescent="0.3">
      <c r="A196" s="630" t="s">
        <v>544</v>
      </c>
      <c r="B196" s="631" t="s">
        <v>1919</v>
      </c>
      <c r="C196" s="632" t="s">
        <v>554</v>
      </c>
      <c r="D196" s="633" t="s">
        <v>1921</v>
      </c>
      <c r="E196" s="632" t="s">
        <v>572</v>
      </c>
      <c r="F196" s="633" t="s">
        <v>1926</v>
      </c>
      <c r="G196" s="632" t="s">
        <v>573</v>
      </c>
      <c r="H196" s="632" t="s">
        <v>1216</v>
      </c>
      <c r="I196" s="632" t="s">
        <v>1217</v>
      </c>
      <c r="J196" s="632" t="s">
        <v>1218</v>
      </c>
      <c r="K196" s="632" t="s">
        <v>1219</v>
      </c>
      <c r="L196" s="634">
        <v>159.17500000000001</v>
      </c>
      <c r="M196" s="634">
        <v>2</v>
      </c>
      <c r="N196" s="635">
        <v>318.35000000000002</v>
      </c>
    </row>
    <row r="197" spans="1:14" ht="14.4" customHeight="1" x14ac:dyDescent="0.3">
      <c r="A197" s="630" t="s">
        <v>544</v>
      </c>
      <c r="B197" s="631" t="s">
        <v>1919</v>
      </c>
      <c r="C197" s="632" t="s">
        <v>554</v>
      </c>
      <c r="D197" s="633" t="s">
        <v>1921</v>
      </c>
      <c r="E197" s="632" t="s">
        <v>572</v>
      </c>
      <c r="F197" s="633" t="s">
        <v>1926</v>
      </c>
      <c r="G197" s="632" t="s">
        <v>573</v>
      </c>
      <c r="H197" s="632" t="s">
        <v>1220</v>
      </c>
      <c r="I197" s="632" t="s">
        <v>1221</v>
      </c>
      <c r="J197" s="632" t="s">
        <v>1222</v>
      </c>
      <c r="K197" s="632" t="s">
        <v>1223</v>
      </c>
      <c r="L197" s="634">
        <v>72.794999999999987</v>
      </c>
      <c r="M197" s="634">
        <v>10</v>
      </c>
      <c r="N197" s="635">
        <v>727.94999999999982</v>
      </c>
    </row>
    <row r="198" spans="1:14" ht="14.4" customHeight="1" x14ac:dyDescent="0.3">
      <c r="A198" s="630" t="s">
        <v>544</v>
      </c>
      <c r="B198" s="631" t="s">
        <v>1919</v>
      </c>
      <c r="C198" s="632" t="s">
        <v>554</v>
      </c>
      <c r="D198" s="633" t="s">
        <v>1921</v>
      </c>
      <c r="E198" s="632" t="s">
        <v>572</v>
      </c>
      <c r="F198" s="633" t="s">
        <v>1926</v>
      </c>
      <c r="G198" s="632" t="s">
        <v>573</v>
      </c>
      <c r="H198" s="632" t="s">
        <v>1224</v>
      </c>
      <c r="I198" s="632" t="s">
        <v>1225</v>
      </c>
      <c r="J198" s="632" t="s">
        <v>1226</v>
      </c>
      <c r="K198" s="632" t="s">
        <v>1227</v>
      </c>
      <c r="L198" s="634">
        <v>339.94000000000005</v>
      </c>
      <c r="M198" s="634">
        <v>2</v>
      </c>
      <c r="N198" s="635">
        <v>679.88000000000011</v>
      </c>
    </row>
    <row r="199" spans="1:14" ht="14.4" customHeight="1" x14ac:dyDescent="0.3">
      <c r="A199" s="630" t="s">
        <v>544</v>
      </c>
      <c r="B199" s="631" t="s">
        <v>1919</v>
      </c>
      <c r="C199" s="632" t="s">
        <v>554</v>
      </c>
      <c r="D199" s="633" t="s">
        <v>1921</v>
      </c>
      <c r="E199" s="632" t="s">
        <v>572</v>
      </c>
      <c r="F199" s="633" t="s">
        <v>1926</v>
      </c>
      <c r="G199" s="632" t="s">
        <v>573</v>
      </c>
      <c r="H199" s="632" t="s">
        <v>589</v>
      </c>
      <c r="I199" s="632" t="s">
        <v>590</v>
      </c>
      <c r="J199" s="632" t="s">
        <v>591</v>
      </c>
      <c r="K199" s="632" t="s">
        <v>592</v>
      </c>
      <c r="L199" s="634">
        <v>291.88666666666666</v>
      </c>
      <c r="M199" s="634">
        <v>6</v>
      </c>
      <c r="N199" s="635">
        <v>1751.32</v>
      </c>
    </row>
    <row r="200" spans="1:14" ht="14.4" customHeight="1" x14ac:dyDescent="0.3">
      <c r="A200" s="630" t="s">
        <v>544</v>
      </c>
      <c r="B200" s="631" t="s">
        <v>1919</v>
      </c>
      <c r="C200" s="632" t="s">
        <v>554</v>
      </c>
      <c r="D200" s="633" t="s">
        <v>1921</v>
      </c>
      <c r="E200" s="632" t="s">
        <v>572</v>
      </c>
      <c r="F200" s="633" t="s">
        <v>1926</v>
      </c>
      <c r="G200" s="632" t="s">
        <v>573</v>
      </c>
      <c r="H200" s="632" t="s">
        <v>1228</v>
      </c>
      <c r="I200" s="632" t="s">
        <v>238</v>
      </c>
      <c r="J200" s="632" t="s">
        <v>1229</v>
      </c>
      <c r="K200" s="632"/>
      <c r="L200" s="634">
        <v>167.36507601644496</v>
      </c>
      <c r="M200" s="634">
        <v>18</v>
      </c>
      <c r="N200" s="635">
        <v>3012.5713682960095</v>
      </c>
    </row>
    <row r="201" spans="1:14" ht="14.4" customHeight="1" x14ac:dyDescent="0.3">
      <c r="A201" s="630" t="s">
        <v>544</v>
      </c>
      <c r="B201" s="631" t="s">
        <v>1919</v>
      </c>
      <c r="C201" s="632" t="s">
        <v>554</v>
      </c>
      <c r="D201" s="633" t="s">
        <v>1921</v>
      </c>
      <c r="E201" s="632" t="s">
        <v>572</v>
      </c>
      <c r="F201" s="633" t="s">
        <v>1926</v>
      </c>
      <c r="G201" s="632" t="s">
        <v>573</v>
      </c>
      <c r="H201" s="632" t="s">
        <v>1230</v>
      </c>
      <c r="I201" s="632" t="s">
        <v>1231</v>
      </c>
      <c r="J201" s="632" t="s">
        <v>1232</v>
      </c>
      <c r="K201" s="632" t="s">
        <v>1233</v>
      </c>
      <c r="L201" s="634">
        <v>2300</v>
      </c>
      <c r="M201" s="634">
        <v>1</v>
      </c>
      <c r="N201" s="635">
        <v>2300</v>
      </c>
    </row>
    <row r="202" spans="1:14" ht="14.4" customHeight="1" x14ac:dyDescent="0.3">
      <c r="A202" s="630" t="s">
        <v>544</v>
      </c>
      <c r="B202" s="631" t="s">
        <v>1919</v>
      </c>
      <c r="C202" s="632" t="s">
        <v>554</v>
      </c>
      <c r="D202" s="633" t="s">
        <v>1921</v>
      </c>
      <c r="E202" s="632" t="s">
        <v>572</v>
      </c>
      <c r="F202" s="633" t="s">
        <v>1926</v>
      </c>
      <c r="G202" s="632" t="s">
        <v>573</v>
      </c>
      <c r="H202" s="632" t="s">
        <v>1234</v>
      </c>
      <c r="I202" s="632" t="s">
        <v>1235</v>
      </c>
      <c r="J202" s="632" t="s">
        <v>1236</v>
      </c>
      <c r="K202" s="632" t="s">
        <v>1237</v>
      </c>
      <c r="L202" s="634">
        <v>107.16</v>
      </c>
      <c r="M202" s="634">
        <v>2</v>
      </c>
      <c r="N202" s="635">
        <v>214.32</v>
      </c>
    </row>
    <row r="203" spans="1:14" ht="14.4" customHeight="1" x14ac:dyDescent="0.3">
      <c r="A203" s="630" t="s">
        <v>544</v>
      </c>
      <c r="B203" s="631" t="s">
        <v>1919</v>
      </c>
      <c r="C203" s="632" t="s">
        <v>554</v>
      </c>
      <c r="D203" s="633" t="s">
        <v>1921</v>
      </c>
      <c r="E203" s="632" t="s">
        <v>572</v>
      </c>
      <c r="F203" s="633" t="s">
        <v>1926</v>
      </c>
      <c r="G203" s="632" t="s">
        <v>573</v>
      </c>
      <c r="H203" s="632" t="s">
        <v>1238</v>
      </c>
      <c r="I203" s="632" t="s">
        <v>1238</v>
      </c>
      <c r="J203" s="632" t="s">
        <v>983</v>
      </c>
      <c r="K203" s="632" t="s">
        <v>624</v>
      </c>
      <c r="L203" s="634">
        <v>382.6099999999999</v>
      </c>
      <c r="M203" s="634">
        <v>13</v>
      </c>
      <c r="N203" s="635">
        <v>4973.9299999999985</v>
      </c>
    </row>
    <row r="204" spans="1:14" ht="14.4" customHeight="1" x14ac:dyDescent="0.3">
      <c r="A204" s="630" t="s">
        <v>544</v>
      </c>
      <c r="B204" s="631" t="s">
        <v>1919</v>
      </c>
      <c r="C204" s="632" t="s">
        <v>554</v>
      </c>
      <c r="D204" s="633" t="s">
        <v>1921</v>
      </c>
      <c r="E204" s="632" t="s">
        <v>572</v>
      </c>
      <c r="F204" s="633" t="s">
        <v>1926</v>
      </c>
      <c r="G204" s="632" t="s">
        <v>573</v>
      </c>
      <c r="H204" s="632" t="s">
        <v>1239</v>
      </c>
      <c r="I204" s="632" t="s">
        <v>238</v>
      </c>
      <c r="J204" s="632" t="s">
        <v>1240</v>
      </c>
      <c r="K204" s="632"/>
      <c r="L204" s="634">
        <v>17.209999999999994</v>
      </c>
      <c r="M204" s="634">
        <v>10</v>
      </c>
      <c r="N204" s="635">
        <v>172.09999999999994</v>
      </c>
    </row>
    <row r="205" spans="1:14" ht="14.4" customHeight="1" x14ac:dyDescent="0.3">
      <c r="A205" s="630" t="s">
        <v>544</v>
      </c>
      <c r="B205" s="631" t="s">
        <v>1919</v>
      </c>
      <c r="C205" s="632" t="s">
        <v>554</v>
      </c>
      <c r="D205" s="633" t="s">
        <v>1921</v>
      </c>
      <c r="E205" s="632" t="s">
        <v>572</v>
      </c>
      <c r="F205" s="633" t="s">
        <v>1926</v>
      </c>
      <c r="G205" s="632" t="s">
        <v>573</v>
      </c>
      <c r="H205" s="632" t="s">
        <v>1241</v>
      </c>
      <c r="I205" s="632" t="s">
        <v>1242</v>
      </c>
      <c r="J205" s="632" t="s">
        <v>1243</v>
      </c>
      <c r="K205" s="632" t="s">
        <v>1244</v>
      </c>
      <c r="L205" s="634">
        <v>32.939668347161863</v>
      </c>
      <c r="M205" s="634">
        <v>5</v>
      </c>
      <c r="N205" s="635">
        <v>164.69834173580932</v>
      </c>
    </row>
    <row r="206" spans="1:14" ht="14.4" customHeight="1" x14ac:dyDescent="0.3">
      <c r="A206" s="630" t="s">
        <v>544</v>
      </c>
      <c r="B206" s="631" t="s">
        <v>1919</v>
      </c>
      <c r="C206" s="632" t="s">
        <v>554</v>
      </c>
      <c r="D206" s="633" t="s">
        <v>1921</v>
      </c>
      <c r="E206" s="632" t="s">
        <v>572</v>
      </c>
      <c r="F206" s="633" t="s">
        <v>1926</v>
      </c>
      <c r="G206" s="632" t="s">
        <v>573</v>
      </c>
      <c r="H206" s="632" t="s">
        <v>1245</v>
      </c>
      <c r="I206" s="632" t="s">
        <v>1246</v>
      </c>
      <c r="J206" s="632" t="s">
        <v>1247</v>
      </c>
      <c r="K206" s="632" t="s">
        <v>1209</v>
      </c>
      <c r="L206" s="634">
        <v>36.319181367877228</v>
      </c>
      <c r="M206" s="634">
        <v>20</v>
      </c>
      <c r="N206" s="635">
        <v>726.38362735754458</v>
      </c>
    </row>
    <row r="207" spans="1:14" ht="14.4" customHeight="1" x14ac:dyDescent="0.3">
      <c r="A207" s="630" t="s">
        <v>544</v>
      </c>
      <c r="B207" s="631" t="s">
        <v>1919</v>
      </c>
      <c r="C207" s="632" t="s">
        <v>554</v>
      </c>
      <c r="D207" s="633" t="s">
        <v>1921</v>
      </c>
      <c r="E207" s="632" t="s">
        <v>572</v>
      </c>
      <c r="F207" s="633" t="s">
        <v>1926</v>
      </c>
      <c r="G207" s="632" t="s">
        <v>573</v>
      </c>
      <c r="H207" s="632" t="s">
        <v>1248</v>
      </c>
      <c r="I207" s="632" t="s">
        <v>238</v>
      </c>
      <c r="J207" s="632" t="s">
        <v>1249</v>
      </c>
      <c r="K207" s="632"/>
      <c r="L207" s="634">
        <v>74.457054922047135</v>
      </c>
      <c r="M207" s="634">
        <v>7</v>
      </c>
      <c r="N207" s="635">
        <v>521.1993844543299</v>
      </c>
    </row>
    <row r="208" spans="1:14" ht="14.4" customHeight="1" x14ac:dyDescent="0.3">
      <c r="A208" s="630" t="s">
        <v>544</v>
      </c>
      <c r="B208" s="631" t="s">
        <v>1919</v>
      </c>
      <c r="C208" s="632" t="s">
        <v>554</v>
      </c>
      <c r="D208" s="633" t="s">
        <v>1921</v>
      </c>
      <c r="E208" s="632" t="s">
        <v>572</v>
      </c>
      <c r="F208" s="633" t="s">
        <v>1926</v>
      </c>
      <c r="G208" s="632" t="s">
        <v>573</v>
      </c>
      <c r="H208" s="632" t="s">
        <v>1250</v>
      </c>
      <c r="I208" s="632" t="s">
        <v>1251</v>
      </c>
      <c r="J208" s="632" t="s">
        <v>1252</v>
      </c>
      <c r="K208" s="632" t="s">
        <v>1055</v>
      </c>
      <c r="L208" s="634">
        <v>2967</v>
      </c>
      <c r="M208" s="634">
        <v>2</v>
      </c>
      <c r="N208" s="635">
        <v>5934</v>
      </c>
    </row>
    <row r="209" spans="1:14" ht="14.4" customHeight="1" x14ac:dyDescent="0.3">
      <c r="A209" s="630" t="s">
        <v>544</v>
      </c>
      <c r="B209" s="631" t="s">
        <v>1919</v>
      </c>
      <c r="C209" s="632" t="s">
        <v>554</v>
      </c>
      <c r="D209" s="633" t="s">
        <v>1921</v>
      </c>
      <c r="E209" s="632" t="s">
        <v>572</v>
      </c>
      <c r="F209" s="633" t="s">
        <v>1926</v>
      </c>
      <c r="G209" s="632" t="s">
        <v>573</v>
      </c>
      <c r="H209" s="632" t="s">
        <v>1253</v>
      </c>
      <c r="I209" s="632" t="s">
        <v>238</v>
      </c>
      <c r="J209" s="632" t="s">
        <v>1254</v>
      </c>
      <c r="K209" s="632" t="s">
        <v>1255</v>
      </c>
      <c r="L209" s="634">
        <v>152.72001640531701</v>
      </c>
      <c r="M209" s="634">
        <v>2</v>
      </c>
      <c r="N209" s="635">
        <v>305.44003281063402</v>
      </c>
    </row>
    <row r="210" spans="1:14" ht="14.4" customHeight="1" x14ac:dyDescent="0.3">
      <c r="A210" s="630" t="s">
        <v>544</v>
      </c>
      <c r="B210" s="631" t="s">
        <v>1919</v>
      </c>
      <c r="C210" s="632" t="s">
        <v>554</v>
      </c>
      <c r="D210" s="633" t="s">
        <v>1921</v>
      </c>
      <c r="E210" s="632" t="s">
        <v>572</v>
      </c>
      <c r="F210" s="633" t="s">
        <v>1926</v>
      </c>
      <c r="G210" s="632" t="s">
        <v>573</v>
      </c>
      <c r="H210" s="632" t="s">
        <v>1256</v>
      </c>
      <c r="I210" s="632" t="s">
        <v>1257</v>
      </c>
      <c r="J210" s="632" t="s">
        <v>1258</v>
      </c>
      <c r="K210" s="632" t="s">
        <v>1259</v>
      </c>
      <c r="L210" s="634">
        <v>198.34020205251275</v>
      </c>
      <c r="M210" s="634">
        <v>4</v>
      </c>
      <c r="N210" s="635">
        <v>793.360808210051</v>
      </c>
    </row>
    <row r="211" spans="1:14" ht="14.4" customHeight="1" x14ac:dyDescent="0.3">
      <c r="A211" s="630" t="s">
        <v>544</v>
      </c>
      <c r="B211" s="631" t="s">
        <v>1919</v>
      </c>
      <c r="C211" s="632" t="s">
        <v>554</v>
      </c>
      <c r="D211" s="633" t="s">
        <v>1921</v>
      </c>
      <c r="E211" s="632" t="s">
        <v>572</v>
      </c>
      <c r="F211" s="633" t="s">
        <v>1926</v>
      </c>
      <c r="G211" s="632" t="s">
        <v>573</v>
      </c>
      <c r="H211" s="632" t="s">
        <v>1260</v>
      </c>
      <c r="I211" s="632" t="s">
        <v>1261</v>
      </c>
      <c r="J211" s="632" t="s">
        <v>1262</v>
      </c>
      <c r="K211" s="632" t="s">
        <v>1263</v>
      </c>
      <c r="L211" s="634">
        <v>63.63</v>
      </c>
      <c r="M211" s="634">
        <v>1</v>
      </c>
      <c r="N211" s="635">
        <v>63.63</v>
      </c>
    </row>
    <row r="212" spans="1:14" ht="14.4" customHeight="1" x14ac:dyDescent="0.3">
      <c r="A212" s="630" t="s">
        <v>544</v>
      </c>
      <c r="B212" s="631" t="s">
        <v>1919</v>
      </c>
      <c r="C212" s="632" t="s">
        <v>554</v>
      </c>
      <c r="D212" s="633" t="s">
        <v>1921</v>
      </c>
      <c r="E212" s="632" t="s">
        <v>572</v>
      </c>
      <c r="F212" s="633" t="s">
        <v>1926</v>
      </c>
      <c r="G212" s="632" t="s">
        <v>573</v>
      </c>
      <c r="H212" s="632" t="s">
        <v>1264</v>
      </c>
      <c r="I212" s="632" t="s">
        <v>238</v>
      </c>
      <c r="J212" s="632" t="s">
        <v>1265</v>
      </c>
      <c r="K212" s="632" t="s">
        <v>1266</v>
      </c>
      <c r="L212" s="634">
        <v>1004.3</v>
      </c>
      <c r="M212" s="634">
        <v>1</v>
      </c>
      <c r="N212" s="635">
        <v>1004.3</v>
      </c>
    </row>
    <row r="213" spans="1:14" ht="14.4" customHeight="1" x14ac:dyDescent="0.3">
      <c r="A213" s="630" t="s">
        <v>544</v>
      </c>
      <c r="B213" s="631" t="s">
        <v>1919</v>
      </c>
      <c r="C213" s="632" t="s">
        <v>554</v>
      </c>
      <c r="D213" s="633" t="s">
        <v>1921</v>
      </c>
      <c r="E213" s="632" t="s">
        <v>572</v>
      </c>
      <c r="F213" s="633" t="s">
        <v>1926</v>
      </c>
      <c r="G213" s="632" t="s">
        <v>573</v>
      </c>
      <c r="H213" s="632" t="s">
        <v>1267</v>
      </c>
      <c r="I213" s="632" t="s">
        <v>1268</v>
      </c>
      <c r="J213" s="632" t="s">
        <v>1269</v>
      </c>
      <c r="K213" s="632" t="s">
        <v>1270</v>
      </c>
      <c r="L213" s="634">
        <v>218.86</v>
      </c>
      <c r="M213" s="634">
        <v>3</v>
      </c>
      <c r="N213" s="635">
        <v>656.58</v>
      </c>
    </row>
    <row r="214" spans="1:14" ht="14.4" customHeight="1" x14ac:dyDescent="0.3">
      <c r="A214" s="630" t="s">
        <v>544</v>
      </c>
      <c r="B214" s="631" t="s">
        <v>1919</v>
      </c>
      <c r="C214" s="632" t="s">
        <v>554</v>
      </c>
      <c r="D214" s="633" t="s">
        <v>1921</v>
      </c>
      <c r="E214" s="632" t="s">
        <v>572</v>
      </c>
      <c r="F214" s="633" t="s">
        <v>1926</v>
      </c>
      <c r="G214" s="632" t="s">
        <v>573</v>
      </c>
      <c r="H214" s="632" t="s">
        <v>1271</v>
      </c>
      <c r="I214" s="632" t="s">
        <v>1272</v>
      </c>
      <c r="J214" s="632" t="s">
        <v>1273</v>
      </c>
      <c r="K214" s="632" t="s">
        <v>1274</v>
      </c>
      <c r="L214" s="634">
        <v>71.253917843001219</v>
      </c>
      <c r="M214" s="634">
        <v>60</v>
      </c>
      <c r="N214" s="635">
        <v>4275.2350705800727</v>
      </c>
    </row>
    <row r="215" spans="1:14" ht="14.4" customHeight="1" x14ac:dyDescent="0.3">
      <c r="A215" s="630" t="s">
        <v>544</v>
      </c>
      <c r="B215" s="631" t="s">
        <v>1919</v>
      </c>
      <c r="C215" s="632" t="s">
        <v>554</v>
      </c>
      <c r="D215" s="633" t="s">
        <v>1921</v>
      </c>
      <c r="E215" s="632" t="s">
        <v>572</v>
      </c>
      <c r="F215" s="633" t="s">
        <v>1926</v>
      </c>
      <c r="G215" s="632" t="s">
        <v>573</v>
      </c>
      <c r="H215" s="632" t="s">
        <v>1275</v>
      </c>
      <c r="I215" s="632" t="s">
        <v>238</v>
      </c>
      <c r="J215" s="632" t="s">
        <v>1276</v>
      </c>
      <c r="K215" s="632"/>
      <c r="L215" s="634">
        <v>146.48952049907041</v>
      </c>
      <c r="M215" s="634">
        <v>3</v>
      </c>
      <c r="N215" s="635">
        <v>439.46856149721123</v>
      </c>
    </row>
    <row r="216" spans="1:14" ht="14.4" customHeight="1" x14ac:dyDescent="0.3">
      <c r="A216" s="630" t="s">
        <v>544</v>
      </c>
      <c r="B216" s="631" t="s">
        <v>1919</v>
      </c>
      <c r="C216" s="632" t="s">
        <v>554</v>
      </c>
      <c r="D216" s="633" t="s">
        <v>1921</v>
      </c>
      <c r="E216" s="632" t="s">
        <v>572</v>
      </c>
      <c r="F216" s="633" t="s">
        <v>1926</v>
      </c>
      <c r="G216" s="632" t="s">
        <v>573</v>
      </c>
      <c r="H216" s="632" t="s">
        <v>1277</v>
      </c>
      <c r="I216" s="632" t="s">
        <v>1277</v>
      </c>
      <c r="J216" s="632" t="s">
        <v>1278</v>
      </c>
      <c r="K216" s="632" t="s">
        <v>1279</v>
      </c>
      <c r="L216" s="634">
        <v>801.55000000000018</v>
      </c>
      <c r="M216" s="634">
        <v>2</v>
      </c>
      <c r="N216" s="635">
        <v>1603.1000000000004</v>
      </c>
    </row>
    <row r="217" spans="1:14" ht="14.4" customHeight="1" x14ac:dyDescent="0.3">
      <c r="A217" s="630" t="s">
        <v>544</v>
      </c>
      <c r="B217" s="631" t="s">
        <v>1919</v>
      </c>
      <c r="C217" s="632" t="s">
        <v>554</v>
      </c>
      <c r="D217" s="633" t="s">
        <v>1921</v>
      </c>
      <c r="E217" s="632" t="s">
        <v>572</v>
      </c>
      <c r="F217" s="633" t="s">
        <v>1926</v>
      </c>
      <c r="G217" s="632" t="s">
        <v>573</v>
      </c>
      <c r="H217" s="632" t="s">
        <v>1280</v>
      </c>
      <c r="I217" s="632" t="s">
        <v>1281</v>
      </c>
      <c r="J217" s="632" t="s">
        <v>1282</v>
      </c>
      <c r="K217" s="632" t="s">
        <v>1283</v>
      </c>
      <c r="L217" s="634">
        <v>563.89999999999975</v>
      </c>
      <c r="M217" s="634">
        <v>1</v>
      </c>
      <c r="N217" s="635">
        <v>563.89999999999975</v>
      </c>
    </row>
    <row r="218" spans="1:14" ht="14.4" customHeight="1" x14ac:dyDescent="0.3">
      <c r="A218" s="630" t="s">
        <v>544</v>
      </c>
      <c r="B218" s="631" t="s">
        <v>1919</v>
      </c>
      <c r="C218" s="632" t="s">
        <v>554</v>
      </c>
      <c r="D218" s="633" t="s">
        <v>1921</v>
      </c>
      <c r="E218" s="632" t="s">
        <v>572</v>
      </c>
      <c r="F218" s="633" t="s">
        <v>1926</v>
      </c>
      <c r="G218" s="632" t="s">
        <v>573</v>
      </c>
      <c r="H218" s="632" t="s">
        <v>1284</v>
      </c>
      <c r="I218" s="632" t="s">
        <v>1284</v>
      </c>
      <c r="J218" s="632" t="s">
        <v>1285</v>
      </c>
      <c r="K218" s="632" t="s">
        <v>1286</v>
      </c>
      <c r="L218" s="634">
        <v>580.98</v>
      </c>
      <c r="M218" s="634">
        <v>248</v>
      </c>
      <c r="N218" s="635">
        <v>144083.04</v>
      </c>
    </row>
    <row r="219" spans="1:14" ht="14.4" customHeight="1" x14ac:dyDescent="0.3">
      <c r="A219" s="630" t="s">
        <v>544</v>
      </c>
      <c r="B219" s="631" t="s">
        <v>1919</v>
      </c>
      <c r="C219" s="632" t="s">
        <v>554</v>
      </c>
      <c r="D219" s="633" t="s">
        <v>1921</v>
      </c>
      <c r="E219" s="632" t="s">
        <v>572</v>
      </c>
      <c r="F219" s="633" t="s">
        <v>1926</v>
      </c>
      <c r="G219" s="632" t="s">
        <v>573</v>
      </c>
      <c r="H219" s="632" t="s">
        <v>1287</v>
      </c>
      <c r="I219" s="632" t="s">
        <v>1288</v>
      </c>
      <c r="J219" s="632" t="s">
        <v>1289</v>
      </c>
      <c r="K219" s="632" t="s">
        <v>1290</v>
      </c>
      <c r="L219" s="634">
        <v>347.82927904132464</v>
      </c>
      <c r="M219" s="634">
        <v>4</v>
      </c>
      <c r="N219" s="635">
        <v>1391.3171161652986</v>
      </c>
    </row>
    <row r="220" spans="1:14" ht="14.4" customHeight="1" x14ac:dyDescent="0.3">
      <c r="A220" s="630" t="s">
        <v>544</v>
      </c>
      <c r="B220" s="631" t="s">
        <v>1919</v>
      </c>
      <c r="C220" s="632" t="s">
        <v>554</v>
      </c>
      <c r="D220" s="633" t="s">
        <v>1921</v>
      </c>
      <c r="E220" s="632" t="s">
        <v>572</v>
      </c>
      <c r="F220" s="633" t="s">
        <v>1926</v>
      </c>
      <c r="G220" s="632" t="s">
        <v>573</v>
      </c>
      <c r="H220" s="632" t="s">
        <v>1291</v>
      </c>
      <c r="I220" s="632" t="s">
        <v>1292</v>
      </c>
      <c r="J220" s="632" t="s">
        <v>1293</v>
      </c>
      <c r="K220" s="632" t="s">
        <v>1294</v>
      </c>
      <c r="L220" s="634">
        <v>75.92</v>
      </c>
      <c r="M220" s="634">
        <v>1</v>
      </c>
      <c r="N220" s="635">
        <v>75.92</v>
      </c>
    </row>
    <row r="221" spans="1:14" ht="14.4" customHeight="1" x14ac:dyDescent="0.3">
      <c r="A221" s="630" t="s">
        <v>544</v>
      </c>
      <c r="B221" s="631" t="s">
        <v>1919</v>
      </c>
      <c r="C221" s="632" t="s">
        <v>554</v>
      </c>
      <c r="D221" s="633" t="s">
        <v>1921</v>
      </c>
      <c r="E221" s="632" t="s">
        <v>572</v>
      </c>
      <c r="F221" s="633" t="s">
        <v>1926</v>
      </c>
      <c r="G221" s="632" t="s">
        <v>573</v>
      </c>
      <c r="H221" s="632" t="s">
        <v>1295</v>
      </c>
      <c r="I221" s="632" t="s">
        <v>1296</v>
      </c>
      <c r="J221" s="632" t="s">
        <v>1297</v>
      </c>
      <c r="K221" s="632" t="s">
        <v>1298</v>
      </c>
      <c r="L221" s="634">
        <v>107.77981390522346</v>
      </c>
      <c r="M221" s="634">
        <v>2</v>
      </c>
      <c r="N221" s="635">
        <v>215.55962781044693</v>
      </c>
    </row>
    <row r="222" spans="1:14" ht="14.4" customHeight="1" x14ac:dyDescent="0.3">
      <c r="A222" s="630" t="s">
        <v>544</v>
      </c>
      <c r="B222" s="631" t="s">
        <v>1919</v>
      </c>
      <c r="C222" s="632" t="s">
        <v>554</v>
      </c>
      <c r="D222" s="633" t="s">
        <v>1921</v>
      </c>
      <c r="E222" s="632" t="s">
        <v>572</v>
      </c>
      <c r="F222" s="633" t="s">
        <v>1926</v>
      </c>
      <c r="G222" s="632" t="s">
        <v>573</v>
      </c>
      <c r="H222" s="632" t="s">
        <v>1299</v>
      </c>
      <c r="I222" s="632" t="s">
        <v>1300</v>
      </c>
      <c r="J222" s="632" t="s">
        <v>1301</v>
      </c>
      <c r="K222" s="632" t="s">
        <v>1302</v>
      </c>
      <c r="L222" s="634">
        <v>84.969823879887755</v>
      </c>
      <c r="M222" s="634">
        <v>2</v>
      </c>
      <c r="N222" s="635">
        <v>169.93964775977551</v>
      </c>
    </row>
    <row r="223" spans="1:14" ht="14.4" customHeight="1" x14ac:dyDescent="0.3">
      <c r="A223" s="630" t="s">
        <v>544</v>
      </c>
      <c r="B223" s="631" t="s">
        <v>1919</v>
      </c>
      <c r="C223" s="632" t="s">
        <v>554</v>
      </c>
      <c r="D223" s="633" t="s">
        <v>1921</v>
      </c>
      <c r="E223" s="632" t="s">
        <v>572</v>
      </c>
      <c r="F223" s="633" t="s">
        <v>1926</v>
      </c>
      <c r="G223" s="632" t="s">
        <v>573</v>
      </c>
      <c r="H223" s="632" t="s">
        <v>1303</v>
      </c>
      <c r="I223" s="632" t="s">
        <v>1304</v>
      </c>
      <c r="J223" s="632" t="s">
        <v>1305</v>
      </c>
      <c r="K223" s="632" t="s">
        <v>1306</v>
      </c>
      <c r="L223" s="634">
        <v>73.841613999776342</v>
      </c>
      <c r="M223" s="634">
        <v>17</v>
      </c>
      <c r="N223" s="635">
        <v>1255.3074379961979</v>
      </c>
    </row>
    <row r="224" spans="1:14" ht="14.4" customHeight="1" x14ac:dyDescent="0.3">
      <c r="A224" s="630" t="s">
        <v>544</v>
      </c>
      <c r="B224" s="631" t="s">
        <v>1919</v>
      </c>
      <c r="C224" s="632" t="s">
        <v>554</v>
      </c>
      <c r="D224" s="633" t="s">
        <v>1921</v>
      </c>
      <c r="E224" s="632" t="s">
        <v>572</v>
      </c>
      <c r="F224" s="633" t="s">
        <v>1926</v>
      </c>
      <c r="G224" s="632" t="s">
        <v>573</v>
      </c>
      <c r="H224" s="632" t="s">
        <v>1307</v>
      </c>
      <c r="I224" s="632" t="s">
        <v>238</v>
      </c>
      <c r="J224" s="632" t="s">
        <v>1308</v>
      </c>
      <c r="K224" s="632" t="s">
        <v>1309</v>
      </c>
      <c r="L224" s="634">
        <v>61.519904396502923</v>
      </c>
      <c r="M224" s="634">
        <v>13</v>
      </c>
      <c r="N224" s="635">
        <v>799.75875715453799</v>
      </c>
    </row>
    <row r="225" spans="1:14" ht="14.4" customHeight="1" x14ac:dyDescent="0.3">
      <c r="A225" s="630" t="s">
        <v>544</v>
      </c>
      <c r="B225" s="631" t="s">
        <v>1919</v>
      </c>
      <c r="C225" s="632" t="s">
        <v>554</v>
      </c>
      <c r="D225" s="633" t="s">
        <v>1921</v>
      </c>
      <c r="E225" s="632" t="s">
        <v>572</v>
      </c>
      <c r="F225" s="633" t="s">
        <v>1926</v>
      </c>
      <c r="G225" s="632" t="s">
        <v>573</v>
      </c>
      <c r="H225" s="632" t="s">
        <v>1310</v>
      </c>
      <c r="I225" s="632" t="s">
        <v>238</v>
      </c>
      <c r="J225" s="632" t="s">
        <v>1311</v>
      </c>
      <c r="K225" s="632" t="s">
        <v>1312</v>
      </c>
      <c r="L225" s="634">
        <v>179.94999999999996</v>
      </c>
      <c r="M225" s="634">
        <v>3</v>
      </c>
      <c r="N225" s="635">
        <v>539.84999999999991</v>
      </c>
    </row>
    <row r="226" spans="1:14" ht="14.4" customHeight="1" x14ac:dyDescent="0.3">
      <c r="A226" s="630" t="s">
        <v>544</v>
      </c>
      <c r="B226" s="631" t="s">
        <v>1919</v>
      </c>
      <c r="C226" s="632" t="s">
        <v>554</v>
      </c>
      <c r="D226" s="633" t="s">
        <v>1921</v>
      </c>
      <c r="E226" s="632" t="s">
        <v>572</v>
      </c>
      <c r="F226" s="633" t="s">
        <v>1926</v>
      </c>
      <c r="G226" s="632" t="s">
        <v>573</v>
      </c>
      <c r="H226" s="632" t="s">
        <v>1313</v>
      </c>
      <c r="I226" s="632" t="s">
        <v>1314</v>
      </c>
      <c r="J226" s="632" t="s">
        <v>1315</v>
      </c>
      <c r="K226" s="632" t="s">
        <v>1316</v>
      </c>
      <c r="L226" s="634">
        <v>976.46499999999992</v>
      </c>
      <c r="M226" s="634">
        <v>30</v>
      </c>
      <c r="N226" s="635">
        <v>29293.949999999997</v>
      </c>
    </row>
    <row r="227" spans="1:14" ht="14.4" customHeight="1" x14ac:dyDescent="0.3">
      <c r="A227" s="630" t="s">
        <v>544</v>
      </c>
      <c r="B227" s="631" t="s">
        <v>1919</v>
      </c>
      <c r="C227" s="632" t="s">
        <v>554</v>
      </c>
      <c r="D227" s="633" t="s">
        <v>1921</v>
      </c>
      <c r="E227" s="632" t="s">
        <v>572</v>
      </c>
      <c r="F227" s="633" t="s">
        <v>1926</v>
      </c>
      <c r="G227" s="632" t="s">
        <v>573</v>
      </c>
      <c r="H227" s="632" t="s">
        <v>1317</v>
      </c>
      <c r="I227" s="632" t="s">
        <v>1318</v>
      </c>
      <c r="J227" s="632" t="s">
        <v>1319</v>
      </c>
      <c r="K227" s="632" t="s">
        <v>1320</v>
      </c>
      <c r="L227" s="634">
        <v>2242.5</v>
      </c>
      <c r="M227" s="634">
        <v>4</v>
      </c>
      <c r="N227" s="635">
        <v>8970</v>
      </c>
    </row>
    <row r="228" spans="1:14" ht="14.4" customHeight="1" x14ac:dyDescent="0.3">
      <c r="A228" s="630" t="s">
        <v>544</v>
      </c>
      <c r="B228" s="631" t="s">
        <v>1919</v>
      </c>
      <c r="C228" s="632" t="s">
        <v>554</v>
      </c>
      <c r="D228" s="633" t="s">
        <v>1921</v>
      </c>
      <c r="E228" s="632" t="s">
        <v>572</v>
      </c>
      <c r="F228" s="633" t="s">
        <v>1926</v>
      </c>
      <c r="G228" s="632" t="s">
        <v>573</v>
      </c>
      <c r="H228" s="632" t="s">
        <v>1321</v>
      </c>
      <c r="I228" s="632" t="s">
        <v>1322</v>
      </c>
      <c r="J228" s="632" t="s">
        <v>1323</v>
      </c>
      <c r="K228" s="632"/>
      <c r="L228" s="634">
        <v>662.68</v>
      </c>
      <c r="M228" s="634">
        <v>1</v>
      </c>
      <c r="N228" s="635">
        <v>662.68</v>
      </c>
    </row>
    <row r="229" spans="1:14" ht="14.4" customHeight="1" x14ac:dyDescent="0.3">
      <c r="A229" s="630" t="s">
        <v>544</v>
      </c>
      <c r="B229" s="631" t="s">
        <v>1919</v>
      </c>
      <c r="C229" s="632" t="s">
        <v>554</v>
      </c>
      <c r="D229" s="633" t="s">
        <v>1921</v>
      </c>
      <c r="E229" s="632" t="s">
        <v>572</v>
      </c>
      <c r="F229" s="633" t="s">
        <v>1926</v>
      </c>
      <c r="G229" s="632" t="s">
        <v>573</v>
      </c>
      <c r="H229" s="632" t="s">
        <v>1324</v>
      </c>
      <c r="I229" s="632" t="s">
        <v>238</v>
      </c>
      <c r="J229" s="632" t="s">
        <v>1325</v>
      </c>
      <c r="K229" s="632" t="s">
        <v>1326</v>
      </c>
      <c r="L229" s="634">
        <v>417.21114682527087</v>
      </c>
      <c r="M229" s="634">
        <v>8</v>
      </c>
      <c r="N229" s="635">
        <v>3337.689174602167</v>
      </c>
    </row>
    <row r="230" spans="1:14" ht="14.4" customHeight="1" x14ac:dyDescent="0.3">
      <c r="A230" s="630" t="s">
        <v>544</v>
      </c>
      <c r="B230" s="631" t="s">
        <v>1919</v>
      </c>
      <c r="C230" s="632" t="s">
        <v>554</v>
      </c>
      <c r="D230" s="633" t="s">
        <v>1921</v>
      </c>
      <c r="E230" s="632" t="s">
        <v>572</v>
      </c>
      <c r="F230" s="633" t="s">
        <v>1926</v>
      </c>
      <c r="G230" s="632" t="s">
        <v>573</v>
      </c>
      <c r="H230" s="632" t="s">
        <v>1327</v>
      </c>
      <c r="I230" s="632" t="s">
        <v>1328</v>
      </c>
      <c r="J230" s="632" t="s">
        <v>1329</v>
      </c>
      <c r="K230" s="632" t="s">
        <v>1330</v>
      </c>
      <c r="L230" s="634">
        <v>771.52284616708891</v>
      </c>
      <c r="M230" s="634">
        <v>5</v>
      </c>
      <c r="N230" s="635">
        <v>3857.6142308354447</v>
      </c>
    </row>
    <row r="231" spans="1:14" ht="14.4" customHeight="1" x14ac:dyDescent="0.3">
      <c r="A231" s="630" t="s">
        <v>544</v>
      </c>
      <c r="B231" s="631" t="s">
        <v>1919</v>
      </c>
      <c r="C231" s="632" t="s">
        <v>554</v>
      </c>
      <c r="D231" s="633" t="s">
        <v>1921</v>
      </c>
      <c r="E231" s="632" t="s">
        <v>572</v>
      </c>
      <c r="F231" s="633" t="s">
        <v>1926</v>
      </c>
      <c r="G231" s="632" t="s">
        <v>573</v>
      </c>
      <c r="H231" s="632" t="s">
        <v>1331</v>
      </c>
      <c r="I231" s="632" t="s">
        <v>1332</v>
      </c>
      <c r="J231" s="632" t="s">
        <v>750</v>
      </c>
      <c r="K231" s="632" t="s">
        <v>1333</v>
      </c>
      <c r="L231" s="634">
        <v>118.65</v>
      </c>
      <c r="M231" s="634">
        <v>1</v>
      </c>
      <c r="N231" s="635">
        <v>118.65</v>
      </c>
    </row>
    <row r="232" spans="1:14" ht="14.4" customHeight="1" x14ac:dyDescent="0.3">
      <c r="A232" s="630" t="s">
        <v>544</v>
      </c>
      <c r="B232" s="631" t="s">
        <v>1919</v>
      </c>
      <c r="C232" s="632" t="s">
        <v>554</v>
      </c>
      <c r="D232" s="633" t="s">
        <v>1921</v>
      </c>
      <c r="E232" s="632" t="s">
        <v>572</v>
      </c>
      <c r="F232" s="633" t="s">
        <v>1926</v>
      </c>
      <c r="G232" s="632" t="s">
        <v>573</v>
      </c>
      <c r="H232" s="632" t="s">
        <v>1334</v>
      </c>
      <c r="I232" s="632" t="s">
        <v>1335</v>
      </c>
      <c r="J232" s="632" t="s">
        <v>1336</v>
      </c>
      <c r="K232" s="632" t="s">
        <v>1337</v>
      </c>
      <c r="L232" s="634">
        <v>90.97</v>
      </c>
      <c r="M232" s="634">
        <v>2</v>
      </c>
      <c r="N232" s="635">
        <v>181.94</v>
      </c>
    </row>
    <row r="233" spans="1:14" ht="14.4" customHeight="1" x14ac:dyDescent="0.3">
      <c r="A233" s="630" t="s">
        <v>544</v>
      </c>
      <c r="B233" s="631" t="s">
        <v>1919</v>
      </c>
      <c r="C233" s="632" t="s">
        <v>554</v>
      </c>
      <c r="D233" s="633" t="s">
        <v>1921</v>
      </c>
      <c r="E233" s="632" t="s">
        <v>572</v>
      </c>
      <c r="F233" s="633" t="s">
        <v>1926</v>
      </c>
      <c r="G233" s="632" t="s">
        <v>573</v>
      </c>
      <c r="H233" s="632" t="s">
        <v>1338</v>
      </c>
      <c r="I233" s="632" t="s">
        <v>1339</v>
      </c>
      <c r="J233" s="632" t="s">
        <v>1340</v>
      </c>
      <c r="K233" s="632" t="s">
        <v>1000</v>
      </c>
      <c r="L233" s="634">
        <v>942.16704290875123</v>
      </c>
      <c r="M233" s="634">
        <v>2</v>
      </c>
      <c r="N233" s="635">
        <v>1884.3340858175025</v>
      </c>
    </row>
    <row r="234" spans="1:14" ht="14.4" customHeight="1" x14ac:dyDescent="0.3">
      <c r="A234" s="630" t="s">
        <v>544</v>
      </c>
      <c r="B234" s="631" t="s">
        <v>1919</v>
      </c>
      <c r="C234" s="632" t="s">
        <v>554</v>
      </c>
      <c r="D234" s="633" t="s">
        <v>1921</v>
      </c>
      <c r="E234" s="632" t="s">
        <v>572</v>
      </c>
      <c r="F234" s="633" t="s">
        <v>1926</v>
      </c>
      <c r="G234" s="632" t="s">
        <v>573</v>
      </c>
      <c r="H234" s="632" t="s">
        <v>1341</v>
      </c>
      <c r="I234" s="632" t="s">
        <v>1342</v>
      </c>
      <c r="J234" s="632" t="s">
        <v>1343</v>
      </c>
      <c r="K234" s="632" t="s">
        <v>1344</v>
      </c>
      <c r="L234" s="634">
        <v>369.22</v>
      </c>
      <c r="M234" s="634">
        <v>52</v>
      </c>
      <c r="N234" s="635">
        <v>19199.440000000002</v>
      </c>
    </row>
    <row r="235" spans="1:14" ht="14.4" customHeight="1" x14ac:dyDescent="0.3">
      <c r="A235" s="630" t="s">
        <v>544</v>
      </c>
      <c r="B235" s="631" t="s">
        <v>1919</v>
      </c>
      <c r="C235" s="632" t="s">
        <v>554</v>
      </c>
      <c r="D235" s="633" t="s">
        <v>1921</v>
      </c>
      <c r="E235" s="632" t="s">
        <v>572</v>
      </c>
      <c r="F235" s="633" t="s">
        <v>1926</v>
      </c>
      <c r="G235" s="632" t="s">
        <v>573</v>
      </c>
      <c r="H235" s="632" t="s">
        <v>1345</v>
      </c>
      <c r="I235" s="632" t="s">
        <v>1346</v>
      </c>
      <c r="J235" s="632" t="s">
        <v>1347</v>
      </c>
      <c r="K235" s="632" t="s">
        <v>1348</v>
      </c>
      <c r="L235" s="634">
        <v>321.33</v>
      </c>
      <c r="M235" s="634">
        <v>1</v>
      </c>
      <c r="N235" s="635">
        <v>321.33</v>
      </c>
    </row>
    <row r="236" spans="1:14" ht="14.4" customHeight="1" x14ac:dyDescent="0.3">
      <c r="A236" s="630" t="s">
        <v>544</v>
      </c>
      <c r="B236" s="631" t="s">
        <v>1919</v>
      </c>
      <c r="C236" s="632" t="s">
        <v>554</v>
      </c>
      <c r="D236" s="633" t="s">
        <v>1921</v>
      </c>
      <c r="E236" s="632" t="s">
        <v>572</v>
      </c>
      <c r="F236" s="633" t="s">
        <v>1926</v>
      </c>
      <c r="G236" s="632" t="s">
        <v>573</v>
      </c>
      <c r="H236" s="632" t="s">
        <v>1349</v>
      </c>
      <c r="I236" s="632" t="s">
        <v>1350</v>
      </c>
      <c r="J236" s="632" t="s">
        <v>1351</v>
      </c>
      <c r="K236" s="632" t="s">
        <v>1352</v>
      </c>
      <c r="L236" s="634">
        <v>19.350000000000001</v>
      </c>
      <c r="M236" s="634">
        <v>1</v>
      </c>
      <c r="N236" s="635">
        <v>19.350000000000001</v>
      </c>
    </row>
    <row r="237" spans="1:14" ht="14.4" customHeight="1" x14ac:dyDescent="0.3">
      <c r="A237" s="630" t="s">
        <v>544</v>
      </c>
      <c r="B237" s="631" t="s">
        <v>1919</v>
      </c>
      <c r="C237" s="632" t="s">
        <v>554</v>
      </c>
      <c r="D237" s="633" t="s">
        <v>1921</v>
      </c>
      <c r="E237" s="632" t="s">
        <v>572</v>
      </c>
      <c r="F237" s="633" t="s">
        <v>1926</v>
      </c>
      <c r="G237" s="632" t="s">
        <v>573</v>
      </c>
      <c r="H237" s="632" t="s">
        <v>1353</v>
      </c>
      <c r="I237" s="632" t="s">
        <v>1353</v>
      </c>
      <c r="J237" s="632" t="s">
        <v>1354</v>
      </c>
      <c r="K237" s="632" t="s">
        <v>1055</v>
      </c>
      <c r="L237" s="634">
        <v>379.11</v>
      </c>
      <c r="M237" s="634">
        <v>19</v>
      </c>
      <c r="N237" s="635">
        <v>7203.09</v>
      </c>
    </row>
    <row r="238" spans="1:14" ht="14.4" customHeight="1" x14ac:dyDescent="0.3">
      <c r="A238" s="630" t="s">
        <v>544</v>
      </c>
      <c r="B238" s="631" t="s">
        <v>1919</v>
      </c>
      <c r="C238" s="632" t="s">
        <v>554</v>
      </c>
      <c r="D238" s="633" t="s">
        <v>1921</v>
      </c>
      <c r="E238" s="632" t="s">
        <v>572</v>
      </c>
      <c r="F238" s="633" t="s">
        <v>1926</v>
      </c>
      <c r="G238" s="632" t="s">
        <v>573</v>
      </c>
      <c r="H238" s="632" t="s">
        <v>1355</v>
      </c>
      <c r="I238" s="632" t="s">
        <v>1356</v>
      </c>
      <c r="J238" s="632" t="s">
        <v>1357</v>
      </c>
      <c r="K238" s="632" t="s">
        <v>1358</v>
      </c>
      <c r="L238" s="634">
        <v>354.32071321443146</v>
      </c>
      <c r="M238" s="634">
        <v>1</v>
      </c>
      <c r="N238" s="635">
        <v>354.32071321443146</v>
      </c>
    </row>
    <row r="239" spans="1:14" ht="14.4" customHeight="1" x14ac:dyDescent="0.3">
      <c r="A239" s="630" t="s">
        <v>544</v>
      </c>
      <c r="B239" s="631" t="s">
        <v>1919</v>
      </c>
      <c r="C239" s="632" t="s">
        <v>554</v>
      </c>
      <c r="D239" s="633" t="s">
        <v>1921</v>
      </c>
      <c r="E239" s="632" t="s">
        <v>572</v>
      </c>
      <c r="F239" s="633" t="s">
        <v>1926</v>
      </c>
      <c r="G239" s="632" t="s">
        <v>573</v>
      </c>
      <c r="H239" s="632" t="s">
        <v>1359</v>
      </c>
      <c r="I239" s="632" t="s">
        <v>1360</v>
      </c>
      <c r="J239" s="632" t="s">
        <v>1361</v>
      </c>
      <c r="K239" s="632" t="s">
        <v>1362</v>
      </c>
      <c r="L239" s="634">
        <v>162.36000000000007</v>
      </c>
      <c r="M239" s="634">
        <v>1</v>
      </c>
      <c r="N239" s="635">
        <v>162.36000000000007</v>
      </c>
    </row>
    <row r="240" spans="1:14" ht="14.4" customHeight="1" x14ac:dyDescent="0.3">
      <c r="A240" s="630" t="s">
        <v>544</v>
      </c>
      <c r="B240" s="631" t="s">
        <v>1919</v>
      </c>
      <c r="C240" s="632" t="s">
        <v>554</v>
      </c>
      <c r="D240" s="633" t="s">
        <v>1921</v>
      </c>
      <c r="E240" s="632" t="s">
        <v>572</v>
      </c>
      <c r="F240" s="633" t="s">
        <v>1926</v>
      </c>
      <c r="G240" s="632" t="s">
        <v>573</v>
      </c>
      <c r="H240" s="632" t="s">
        <v>1363</v>
      </c>
      <c r="I240" s="632" t="s">
        <v>1364</v>
      </c>
      <c r="J240" s="632" t="s">
        <v>1289</v>
      </c>
      <c r="K240" s="632" t="s">
        <v>1365</v>
      </c>
      <c r="L240" s="634">
        <v>223.17521656628151</v>
      </c>
      <c r="M240" s="634">
        <v>6</v>
      </c>
      <c r="N240" s="635">
        <v>1339.051299397689</v>
      </c>
    </row>
    <row r="241" spans="1:14" ht="14.4" customHeight="1" x14ac:dyDescent="0.3">
      <c r="A241" s="630" t="s">
        <v>544</v>
      </c>
      <c r="B241" s="631" t="s">
        <v>1919</v>
      </c>
      <c r="C241" s="632" t="s">
        <v>554</v>
      </c>
      <c r="D241" s="633" t="s">
        <v>1921</v>
      </c>
      <c r="E241" s="632" t="s">
        <v>572</v>
      </c>
      <c r="F241" s="633" t="s">
        <v>1926</v>
      </c>
      <c r="G241" s="632" t="s">
        <v>573</v>
      </c>
      <c r="H241" s="632" t="s">
        <v>1366</v>
      </c>
      <c r="I241" s="632" t="s">
        <v>1367</v>
      </c>
      <c r="J241" s="632" t="s">
        <v>1368</v>
      </c>
      <c r="K241" s="632" t="s">
        <v>1369</v>
      </c>
      <c r="L241" s="634">
        <v>387.6</v>
      </c>
      <c r="M241" s="634">
        <v>2</v>
      </c>
      <c r="N241" s="635">
        <v>775.2</v>
      </c>
    </row>
    <row r="242" spans="1:14" ht="14.4" customHeight="1" x14ac:dyDescent="0.3">
      <c r="A242" s="630" t="s">
        <v>544</v>
      </c>
      <c r="B242" s="631" t="s">
        <v>1919</v>
      </c>
      <c r="C242" s="632" t="s">
        <v>554</v>
      </c>
      <c r="D242" s="633" t="s">
        <v>1921</v>
      </c>
      <c r="E242" s="632" t="s">
        <v>572</v>
      </c>
      <c r="F242" s="633" t="s">
        <v>1926</v>
      </c>
      <c r="G242" s="632" t="s">
        <v>573</v>
      </c>
      <c r="H242" s="632" t="s">
        <v>1370</v>
      </c>
      <c r="I242" s="632" t="s">
        <v>238</v>
      </c>
      <c r="J242" s="632" t="s">
        <v>1371</v>
      </c>
      <c r="K242" s="632"/>
      <c r="L242" s="634">
        <v>93.250000000000014</v>
      </c>
      <c r="M242" s="634">
        <v>3</v>
      </c>
      <c r="N242" s="635">
        <v>279.75000000000006</v>
      </c>
    </row>
    <row r="243" spans="1:14" ht="14.4" customHeight="1" x14ac:dyDescent="0.3">
      <c r="A243" s="630" t="s">
        <v>544</v>
      </c>
      <c r="B243" s="631" t="s">
        <v>1919</v>
      </c>
      <c r="C243" s="632" t="s">
        <v>554</v>
      </c>
      <c r="D243" s="633" t="s">
        <v>1921</v>
      </c>
      <c r="E243" s="632" t="s">
        <v>572</v>
      </c>
      <c r="F243" s="633" t="s">
        <v>1926</v>
      </c>
      <c r="G243" s="632" t="s">
        <v>573</v>
      </c>
      <c r="H243" s="632" t="s">
        <v>1372</v>
      </c>
      <c r="I243" s="632" t="s">
        <v>1373</v>
      </c>
      <c r="J243" s="632" t="s">
        <v>1374</v>
      </c>
      <c r="K243" s="632" t="s">
        <v>1375</v>
      </c>
      <c r="L243" s="634">
        <v>1003.06</v>
      </c>
      <c r="M243" s="634">
        <v>1</v>
      </c>
      <c r="N243" s="635">
        <v>1003.06</v>
      </c>
    </row>
    <row r="244" spans="1:14" ht="14.4" customHeight="1" x14ac:dyDescent="0.3">
      <c r="A244" s="630" t="s">
        <v>544</v>
      </c>
      <c r="B244" s="631" t="s">
        <v>1919</v>
      </c>
      <c r="C244" s="632" t="s">
        <v>554</v>
      </c>
      <c r="D244" s="633" t="s">
        <v>1921</v>
      </c>
      <c r="E244" s="632" t="s">
        <v>572</v>
      </c>
      <c r="F244" s="633" t="s">
        <v>1926</v>
      </c>
      <c r="G244" s="632" t="s">
        <v>573</v>
      </c>
      <c r="H244" s="632" t="s">
        <v>1376</v>
      </c>
      <c r="I244" s="632" t="s">
        <v>1376</v>
      </c>
      <c r="J244" s="632" t="s">
        <v>1377</v>
      </c>
      <c r="K244" s="632" t="s">
        <v>1378</v>
      </c>
      <c r="L244" s="634">
        <v>3643.37</v>
      </c>
      <c r="M244" s="634">
        <v>1</v>
      </c>
      <c r="N244" s="635">
        <v>3643.37</v>
      </c>
    </row>
    <row r="245" spans="1:14" ht="14.4" customHeight="1" x14ac:dyDescent="0.3">
      <c r="A245" s="630" t="s">
        <v>544</v>
      </c>
      <c r="B245" s="631" t="s">
        <v>1919</v>
      </c>
      <c r="C245" s="632" t="s">
        <v>554</v>
      </c>
      <c r="D245" s="633" t="s">
        <v>1921</v>
      </c>
      <c r="E245" s="632" t="s">
        <v>572</v>
      </c>
      <c r="F245" s="633" t="s">
        <v>1926</v>
      </c>
      <c r="G245" s="632" t="s">
        <v>573</v>
      </c>
      <c r="H245" s="632" t="s">
        <v>1379</v>
      </c>
      <c r="I245" s="632" t="s">
        <v>238</v>
      </c>
      <c r="J245" s="632" t="s">
        <v>1380</v>
      </c>
      <c r="K245" s="632"/>
      <c r="L245" s="634">
        <v>266.91531770476479</v>
      </c>
      <c r="M245" s="634">
        <v>13</v>
      </c>
      <c r="N245" s="635">
        <v>3469.8991301619426</v>
      </c>
    </row>
    <row r="246" spans="1:14" ht="14.4" customHeight="1" x14ac:dyDescent="0.3">
      <c r="A246" s="630" t="s">
        <v>544</v>
      </c>
      <c r="B246" s="631" t="s">
        <v>1919</v>
      </c>
      <c r="C246" s="632" t="s">
        <v>554</v>
      </c>
      <c r="D246" s="633" t="s">
        <v>1921</v>
      </c>
      <c r="E246" s="632" t="s">
        <v>572</v>
      </c>
      <c r="F246" s="633" t="s">
        <v>1926</v>
      </c>
      <c r="G246" s="632" t="s">
        <v>573</v>
      </c>
      <c r="H246" s="632" t="s">
        <v>1381</v>
      </c>
      <c r="I246" s="632" t="s">
        <v>1381</v>
      </c>
      <c r="J246" s="632" t="s">
        <v>651</v>
      </c>
      <c r="K246" s="632" t="s">
        <v>1382</v>
      </c>
      <c r="L246" s="634">
        <v>60.18190711108862</v>
      </c>
      <c r="M246" s="634">
        <v>100</v>
      </c>
      <c r="N246" s="635">
        <v>6018.1907111088622</v>
      </c>
    </row>
    <row r="247" spans="1:14" ht="14.4" customHeight="1" x14ac:dyDescent="0.3">
      <c r="A247" s="630" t="s">
        <v>544</v>
      </c>
      <c r="B247" s="631" t="s">
        <v>1919</v>
      </c>
      <c r="C247" s="632" t="s">
        <v>554</v>
      </c>
      <c r="D247" s="633" t="s">
        <v>1921</v>
      </c>
      <c r="E247" s="632" t="s">
        <v>572</v>
      </c>
      <c r="F247" s="633" t="s">
        <v>1926</v>
      </c>
      <c r="G247" s="632" t="s">
        <v>573</v>
      </c>
      <c r="H247" s="632" t="s">
        <v>1383</v>
      </c>
      <c r="I247" s="632" t="s">
        <v>238</v>
      </c>
      <c r="J247" s="632" t="s">
        <v>1384</v>
      </c>
      <c r="K247" s="632"/>
      <c r="L247" s="634">
        <v>166.07432771091536</v>
      </c>
      <c r="M247" s="634">
        <v>9</v>
      </c>
      <c r="N247" s="635">
        <v>1494.6689493982383</v>
      </c>
    </row>
    <row r="248" spans="1:14" ht="14.4" customHeight="1" x14ac:dyDescent="0.3">
      <c r="A248" s="630" t="s">
        <v>544</v>
      </c>
      <c r="B248" s="631" t="s">
        <v>1919</v>
      </c>
      <c r="C248" s="632" t="s">
        <v>554</v>
      </c>
      <c r="D248" s="633" t="s">
        <v>1921</v>
      </c>
      <c r="E248" s="632" t="s">
        <v>572</v>
      </c>
      <c r="F248" s="633" t="s">
        <v>1926</v>
      </c>
      <c r="G248" s="632" t="s">
        <v>573</v>
      </c>
      <c r="H248" s="632" t="s">
        <v>1385</v>
      </c>
      <c r="I248" s="632" t="s">
        <v>1386</v>
      </c>
      <c r="J248" s="632" t="s">
        <v>1387</v>
      </c>
      <c r="K248" s="632" t="s">
        <v>1388</v>
      </c>
      <c r="L248" s="634">
        <v>56.525921970726088</v>
      </c>
      <c r="M248" s="634">
        <v>10</v>
      </c>
      <c r="N248" s="635">
        <v>565.25921970726085</v>
      </c>
    </row>
    <row r="249" spans="1:14" ht="14.4" customHeight="1" x14ac:dyDescent="0.3">
      <c r="A249" s="630" t="s">
        <v>544</v>
      </c>
      <c r="B249" s="631" t="s">
        <v>1919</v>
      </c>
      <c r="C249" s="632" t="s">
        <v>554</v>
      </c>
      <c r="D249" s="633" t="s">
        <v>1921</v>
      </c>
      <c r="E249" s="632" t="s">
        <v>572</v>
      </c>
      <c r="F249" s="633" t="s">
        <v>1926</v>
      </c>
      <c r="G249" s="632" t="s">
        <v>573</v>
      </c>
      <c r="H249" s="632" t="s">
        <v>1389</v>
      </c>
      <c r="I249" s="632" t="s">
        <v>238</v>
      </c>
      <c r="J249" s="632" t="s">
        <v>1390</v>
      </c>
      <c r="K249" s="632"/>
      <c r="L249" s="634">
        <v>65.822938544609883</v>
      </c>
      <c r="M249" s="634">
        <v>10</v>
      </c>
      <c r="N249" s="635">
        <v>658.22938544609883</v>
      </c>
    </row>
    <row r="250" spans="1:14" ht="14.4" customHeight="1" x14ac:dyDescent="0.3">
      <c r="A250" s="630" t="s">
        <v>544</v>
      </c>
      <c r="B250" s="631" t="s">
        <v>1919</v>
      </c>
      <c r="C250" s="632" t="s">
        <v>554</v>
      </c>
      <c r="D250" s="633" t="s">
        <v>1921</v>
      </c>
      <c r="E250" s="632" t="s">
        <v>572</v>
      </c>
      <c r="F250" s="633" t="s">
        <v>1926</v>
      </c>
      <c r="G250" s="632" t="s">
        <v>1391</v>
      </c>
      <c r="H250" s="632" t="s">
        <v>1392</v>
      </c>
      <c r="I250" s="632" t="s">
        <v>1393</v>
      </c>
      <c r="J250" s="632" t="s">
        <v>1394</v>
      </c>
      <c r="K250" s="632" t="s">
        <v>1395</v>
      </c>
      <c r="L250" s="634">
        <v>36.329999999999991</v>
      </c>
      <c r="M250" s="634">
        <v>50</v>
      </c>
      <c r="N250" s="635">
        <v>1816.4999999999995</v>
      </c>
    </row>
    <row r="251" spans="1:14" ht="14.4" customHeight="1" x14ac:dyDescent="0.3">
      <c r="A251" s="630" t="s">
        <v>544</v>
      </c>
      <c r="B251" s="631" t="s">
        <v>1919</v>
      </c>
      <c r="C251" s="632" t="s">
        <v>554</v>
      </c>
      <c r="D251" s="633" t="s">
        <v>1921</v>
      </c>
      <c r="E251" s="632" t="s">
        <v>572</v>
      </c>
      <c r="F251" s="633" t="s">
        <v>1926</v>
      </c>
      <c r="G251" s="632" t="s">
        <v>1391</v>
      </c>
      <c r="H251" s="632" t="s">
        <v>1396</v>
      </c>
      <c r="I251" s="632" t="s">
        <v>1397</v>
      </c>
      <c r="J251" s="632" t="s">
        <v>1398</v>
      </c>
      <c r="K251" s="632" t="s">
        <v>1399</v>
      </c>
      <c r="L251" s="634">
        <v>94.67</v>
      </c>
      <c r="M251" s="634">
        <v>2</v>
      </c>
      <c r="N251" s="635">
        <v>189.34</v>
      </c>
    </row>
    <row r="252" spans="1:14" ht="14.4" customHeight="1" x14ac:dyDescent="0.3">
      <c r="A252" s="630" t="s">
        <v>544</v>
      </c>
      <c r="B252" s="631" t="s">
        <v>1919</v>
      </c>
      <c r="C252" s="632" t="s">
        <v>554</v>
      </c>
      <c r="D252" s="633" t="s">
        <v>1921</v>
      </c>
      <c r="E252" s="632" t="s">
        <v>572</v>
      </c>
      <c r="F252" s="633" t="s">
        <v>1926</v>
      </c>
      <c r="G252" s="632" t="s">
        <v>1391</v>
      </c>
      <c r="H252" s="632" t="s">
        <v>1400</v>
      </c>
      <c r="I252" s="632" t="s">
        <v>1401</v>
      </c>
      <c r="J252" s="632" t="s">
        <v>1402</v>
      </c>
      <c r="K252" s="632" t="s">
        <v>1403</v>
      </c>
      <c r="L252" s="634">
        <v>61.939999999999962</v>
      </c>
      <c r="M252" s="634">
        <v>2</v>
      </c>
      <c r="N252" s="635">
        <v>123.87999999999992</v>
      </c>
    </row>
    <row r="253" spans="1:14" ht="14.4" customHeight="1" x14ac:dyDescent="0.3">
      <c r="A253" s="630" t="s">
        <v>544</v>
      </c>
      <c r="B253" s="631" t="s">
        <v>1919</v>
      </c>
      <c r="C253" s="632" t="s">
        <v>554</v>
      </c>
      <c r="D253" s="633" t="s">
        <v>1921</v>
      </c>
      <c r="E253" s="632" t="s">
        <v>572</v>
      </c>
      <c r="F253" s="633" t="s">
        <v>1926</v>
      </c>
      <c r="G253" s="632" t="s">
        <v>1391</v>
      </c>
      <c r="H253" s="632" t="s">
        <v>1404</v>
      </c>
      <c r="I253" s="632" t="s">
        <v>1405</v>
      </c>
      <c r="J253" s="632" t="s">
        <v>1406</v>
      </c>
      <c r="K253" s="632" t="s">
        <v>1407</v>
      </c>
      <c r="L253" s="634">
        <v>45.640000000000008</v>
      </c>
      <c r="M253" s="634">
        <v>2</v>
      </c>
      <c r="N253" s="635">
        <v>91.280000000000015</v>
      </c>
    </row>
    <row r="254" spans="1:14" ht="14.4" customHeight="1" x14ac:dyDescent="0.3">
      <c r="A254" s="630" t="s">
        <v>544</v>
      </c>
      <c r="B254" s="631" t="s">
        <v>1919</v>
      </c>
      <c r="C254" s="632" t="s">
        <v>554</v>
      </c>
      <c r="D254" s="633" t="s">
        <v>1921</v>
      </c>
      <c r="E254" s="632" t="s">
        <v>572</v>
      </c>
      <c r="F254" s="633" t="s">
        <v>1926</v>
      </c>
      <c r="G254" s="632" t="s">
        <v>1391</v>
      </c>
      <c r="H254" s="632" t="s">
        <v>1408</v>
      </c>
      <c r="I254" s="632" t="s">
        <v>1409</v>
      </c>
      <c r="J254" s="632" t="s">
        <v>1410</v>
      </c>
      <c r="K254" s="632" t="s">
        <v>1411</v>
      </c>
      <c r="L254" s="634">
        <v>3449.9990799149136</v>
      </c>
      <c r="M254" s="634">
        <v>10</v>
      </c>
      <c r="N254" s="635">
        <v>34499.990799149135</v>
      </c>
    </row>
    <row r="255" spans="1:14" ht="14.4" customHeight="1" x14ac:dyDescent="0.3">
      <c r="A255" s="630" t="s">
        <v>544</v>
      </c>
      <c r="B255" s="631" t="s">
        <v>1919</v>
      </c>
      <c r="C255" s="632" t="s">
        <v>554</v>
      </c>
      <c r="D255" s="633" t="s">
        <v>1921</v>
      </c>
      <c r="E255" s="632" t="s">
        <v>572</v>
      </c>
      <c r="F255" s="633" t="s">
        <v>1926</v>
      </c>
      <c r="G255" s="632" t="s">
        <v>1391</v>
      </c>
      <c r="H255" s="632" t="s">
        <v>1412</v>
      </c>
      <c r="I255" s="632" t="s">
        <v>1413</v>
      </c>
      <c r="J255" s="632" t="s">
        <v>1398</v>
      </c>
      <c r="K255" s="632" t="s">
        <v>1414</v>
      </c>
      <c r="L255" s="634">
        <v>135.36791572897818</v>
      </c>
      <c r="M255" s="634">
        <v>135</v>
      </c>
      <c r="N255" s="635">
        <v>18274.668623412053</v>
      </c>
    </row>
    <row r="256" spans="1:14" ht="14.4" customHeight="1" x14ac:dyDescent="0.3">
      <c r="A256" s="630" t="s">
        <v>544</v>
      </c>
      <c r="B256" s="631" t="s">
        <v>1919</v>
      </c>
      <c r="C256" s="632" t="s">
        <v>554</v>
      </c>
      <c r="D256" s="633" t="s">
        <v>1921</v>
      </c>
      <c r="E256" s="632" t="s">
        <v>572</v>
      </c>
      <c r="F256" s="633" t="s">
        <v>1926</v>
      </c>
      <c r="G256" s="632" t="s">
        <v>1391</v>
      </c>
      <c r="H256" s="632" t="s">
        <v>1415</v>
      </c>
      <c r="I256" s="632" t="s">
        <v>1416</v>
      </c>
      <c r="J256" s="632" t="s">
        <v>1417</v>
      </c>
      <c r="K256" s="632" t="s">
        <v>1418</v>
      </c>
      <c r="L256" s="634">
        <v>26.060000000000006</v>
      </c>
      <c r="M256" s="634">
        <v>1</v>
      </c>
      <c r="N256" s="635">
        <v>26.060000000000006</v>
      </c>
    </row>
    <row r="257" spans="1:14" ht="14.4" customHeight="1" x14ac:dyDescent="0.3">
      <c r="A257" s="630" t="s">
        <v>544</v>
      </c>
      <c r="B257" s="631" t="s">
        <v>1919</v>
      </c>
      <c r="C257" s="632" t="s">
        <v>554</v>
      </c>
      <c r="D257" s="633" t="s">
        <v>1921</v>
      </c>
      <c r="E257" s="632" t="s">
        <v>572</v>
      </c>
      <c r="F257" s="633" t="s">
        <v>1926</v>
      </c>
      <c r="G257" s="632" t="s">
        <v>1391</v>
      </c>
      <c r="H257" s="632" t="s">
        <v>1419</v>
      </c>
      <c r="I257" s="632" t="s">
        <v>1420</v>
      </c>
      <c r="J257" s="632" t="s">
        <v>1421</v>
      </c>
      <c r="K257" s="632" t="s">
        <v>1316</v>
      </c>
      <c r="L257" s="634">
        <v>473.164524920818</v>
      </c>
      <c r="M257" s="634">
        <v>47</v>
      </c>
      <c r="N257" s="635">
        <v>22238.732671278445</v>
      </c>
    </row>
    <row r="258" spans="1:14" ht="14.4" customHeight="1" x14ac:dyDescent="0.3">
      <c r="A258" s="630" t="s">
        <v>544</v>
      </c>
      <c r="B258" s="631" t="s">
        <v>1919</v>
      </c>
      <c r="C258" s="632" t="s">
        <v>554</v>
      </c>
      <c r="D258" s="633" t="s">
        <v>1921</v>
      </c>
      <c r="E258" s="632" t="s">
        <v>572</v>
      </c>
      <c r="F258" s="633" t="s">
        <v>1926</v>
      </c>
      <c r="G258" s="632" t="s">
        <v>1391</v>
      </c>
      <c r="H258" s="632" t="s">
        <v>1422</v>
      </c>
      <c r="I258" s="632" t="s">
        <v>1423</v>
      </c>
      <c r="J258" s="632" t="s">
        <v>1424</v>
      </c>
      <c r="K258" s="632" t="s">
        <v>1425</v>
      </c>
      <c r="L258" s="634">
        <v>74.219951242299032</v>
      </c>
      <c r="M258" s="634">
        <v>18</v>
      </c>
      <c r="N258" s="635">
        <v>1335.9591223613825</v>
      </c>
    </row>
    <row r="259" spans="1:14" ht="14.4" customHeight="1" x14ac:dyDescent="0.3">
      <c r="A259" s="630" t="s">
        <v>544</v>
      </c>
      <c r="B259" s="631" t="s">
        <v>1919</v>
      </c>
      <c r="C259" s="632" t="s">
        <v>554</v>
      </c>
      <c r="D259" s="633" t="s">
        <v>1921</v>
      </c>
      <c r="E259" s="632" t="s">
        <v>572</v>
      </c>
      <c r="F259" s="633" t="s">
        <v>1926</v>
      </c>
      <c r="G259" s="632" t="s">
        <v>1391</v>
      </c>
      <c r="H259" s="632" t="s">
        <v>1426</v>
      </c>
      <c r="I259" s="632" t="s">
        <v>1427</v>
      </c>
      <c r="J259" s="632" t="s">
        <v>1428</v>
      </c>
      <c r="K259" s="632" t="s">
        <v>1429</v>
      </c>
      <c r="L259" s="634">
        <v>70.939223168465048</v>
      </c>
      <c r="M259" s="634">
        <v>860</v>
      </c>
      <c r="N259" s="635">
        <v>61007.731924879947</v>
      </c>
    </row>
    <row r="260" spans="1:14" ht="14.4" customHeight="1" x14ac:dyDescent="0.3">
      <c r="A260" s="630" t="s">
        <v>544</v>
      </c>
      <c r="B260" s="631" t="s">
        <v>1919</v>
      </c>
      <c r="C260" s="632" t="s">
        <v>554</v>
      </c>
      <c r="D260" s="633" t="s">
        <v>1921</v>
      </c>
      <c r="E260" s="632" t="s">
        <v>572</v>
      </c>
      <c r="F260" s="633" t="s">
        <v>1926</v>
      </c>
      <c r="G260" s="632" t="s">
        <v>1391</v>
      </c>
      <c r="H260" s="632" t="s">
        <v>1430</v>
      </c>
      <c r="I260" s="632" t="s">
        <v>1431</v>
      </c>
      <c r="J260" s="632" t="s">
        <v>1432</v>
      </c>
      <c r="K260" s="632" t="s">
        <v>1433</v>
      </c>
      <c r="L260" s="634">
        <v>890.10004587145488</v>
      </c>
      <c r="M260" s="634">
        <v>33</v>
      </c>
      <c r="N260" s="635">
        <v>29373.301513758011</v>
      </c>
    </row>
    <row r="261" spans="1:14" ht="14.4" customHeight="1" x14ac:dyDescent="0.3">
      <c r="A261" s="630" t="s">
        <v>544</v>
      </c>
      <c r="B261" s="631" t="s">
        <v>1919</v>
      </c>
      <c r="C261" s="632" t="s">
        <v>554</v>
      </c>
      <c r="D261" s="633" t="s">
        <v>1921</v>
      </c>
      <c r="E261" s="632" t="s">
        <v>572</v>
      </c>
      <c r="F261" s="633" t="s">
        <v>1926</v>
      </c>
      <c r="G261" s="632" t="s">
        <v>1391</v>
      </c>
      <c r="H261" s="632" t="s">
        <v>1434</v>
      </c>
      <c r="I261" s="632" t="s">
        <v>1435</v>
      </c>
      <c r="J261" s="632" t="s">
        <v>1436</v>
      </c>
      <c r="K261" s="632" t="s">
        <v>1437</v>
      </c>
      <c r="L261" s="634">
        <v>147.42989958474539</v>
      </c>
      <c r="M261" s="634">
        <v>2</v>
      </c>
      <c r="N261" s="635">
        <v>294.85979916949077</v>
      </c>
    </row>
    <row r="262" spans="1:14" ht="14.4" customHeight="1" x14ac:dyDescent="0.3">
      <c r="A262" s="630" t="s">
        <v>544</v>
      </c>
      <c r="B262" s="631" t="s">
        <v>1919</v>
      </c>
      <c r="C262" s="632" t="s">
        <v>554</v>
      </c>
      <c r="D262" s="633" t="s">
        <v>1921</v>
      </c>
      <c r="E262" s="632" t="s">
        <v>572</v>
      </c>
      <c r="F262" s="633" t="s">
        <v>1926</v>
      </c>
      <c r="G262" s="632" t="s">
        <v>1391</v>
      </c>
      <c r="H262" s="632" t="s">
        <v>1438</v>
      </c>
      <c r="I262" s="632" t="s">
        <v>1439</v>
      </c>
      <c r="J262" s="632" t="s">
        <v>1440</v>
      </c>
      <c r="K262" s="632" t="s">
        <v>1441</v>
      </c>
      <c r="L262" s="634">
        <v>62.009999999999977</v>
      </c>
      <c r="M262" s="634">
        <v>1</v>
      </c>
      <c r="N262" s="635">
        <v>62.009999999999977</v>
      </c>
    </row>
    <row r="263" spans="1:14" ht="14.4" customHeight="1" x14ac:dyDescent="0.3">
      <c r="A263" s="630" t="s">
        <v>544</v>
      </c>
      <c r="B263" s="631" t="s">
        <v>1919</v>
      </c>
      <c r="C263" s="632" t="s">
        <v>554</v>
      </c>
      <c r="D263" s="633" t="s">
        <v>1921</v>
      </c>
      <c r="E263" s="632" t="s">
        <v>572</v>
      </c>
      <c r="F263" s="633" t="s">
        <v>1926</v>
      </c>
      <c r="G263" s="632" t="s">
        <v>1391</v>
      </c>
      <c r="H263" s="632" t="s">
        <v>1442</v>
      </c>
      <c r="I263" s="632" t="s">
        <v>1443</v>
      </c>
      <c r="J263" s="632" t="s">
        <v>1444</v>
      </c>
      <c r="K263" s="632" t="s">
        <v>1445</v>
      </c>
      <c r="L263" s="634">
        <v>136.54</v>
      </c>
      <c r="M263" s="634">
        <v>2</v>
      </c>
      <c r="N263" s="635">
        <v>273.08</v>
      </c>
    </row>
    <row r="264" spans="1:14" ht="14.4" customHeight="1" x14ac:dyDescent="0.3">
      <c r="A264" s="630" t="s">
        <v>544</v>
      </c>
      <c r="B264" s="631" t="s">
        <v>1919</v>
      </c>
      <c r="C264" s="632" t="s">
        <v>554</v>
      </c>
      <c r="D264" s="633" t="s">
        <v>1921</v>
      </c>
      <c r="E264" s="632" t="s">
        <v>572</v>
      </c>
      <c r="F264" s="633" t="s">
        <v>1926</v>
      </c>
      <c r="G264" s="632" t="s">
        <v>1391</v>
      </c>
      <c r="H264" s="632" t="s">
        <v>1446</v>
      </c>
      <c r="I264" s="632" t="s">
        <v>1447</v>
      </c>
      <c r="J264" s="632" t="s">
        <v>1448</v>
      </c>
      <c r="K264" s="632" t="s">
        <v>1449</v>
      </c>
      <c r="L264" s="634">
        <v>177.97</v>
      </c>
      <c r="M264" s="634">
        <v>2</v>
      </c>
      <c r="N264" s="635">
        <v>355.94</v>
      </c>
    </row>
    <row r="265" spans="1:14" ht="14.4" customHeight="1" x14ac:dyDescent="0.3">
      <c r="A265" s="630" t="s">
        <v>544</v>
      </c>
      <c r="B265" s="631" t="s">
        <v>1919</v>
      </c>
      <c r="C265" s="632" t="s">
        <v>554</v>
      </c>
      <c r="D265" s="633" t="s">
        <v>1921</v>
      </c>
      <c r="E265" s="632" t="s">
        <v>572</v>
      </c>
      <c r="F265" s="633" t="s">
        <v>1926</v>
      </c>
      <c r="G265" s="632" t="s">
        <v>1391</v>
      </c>
      <c r="H265" s="632" t="s">
        <v>1450</v>
      </c>
      <c r="I265" s="632" t="s">
        <v>1451</v>
      </c>
      <c r="J265" s="632" t="s">
        <v>1452</v>
      </c>
      <c r="K265" s="632" t="s">
        <v>1453</v>
      </c>
      <c r="L265" s="634">
        <v>192.28</v>
      </c>
      <c r="M265" s="634">
        <v>40</v>
      </c>
      <c r="N265" s="635">
        <v>7691.2</v>
      </c>
    </row>
    <row r="266" spans="1:14" ht="14.4" customHeight="1" x14ac:dyDescent="0.3">
      <c r="A266" s="630" t="s">
        <v>544</v>
      </c>
      <c r="B266" s="631" t="s">
        <v>1919</v>
      </c>
      <c r="C266" s="632" t="s">
        <v>554</v>
      </c>
      <c r="D266" s="633" t="s">
        <v>1921</v>
      </c>
      <c r="E266" s="632" t="s">
        <v>572</v>
      </c>
      <c r="F266" s="633" t="s">
        <v>1926</v>
      </c>
      <c r="G266" s="632" t="s">
        <v>1391</v>
      </c>
      <c r="H266" s="632" t="s">
        <v>1454</v>
      </c>
      <c r="I266" s="632" t="s">
        <v>1455</v>
      </c>
      <c r="J266" s="632" t="s">
        <v>1456</v>
      </c>
      <c r="K266" s="632" t="s">
        <v>1457</v>
      </c>
      <c r="L266" s="634">
        <v>1449.576</v>
      </c>
      <c r="M266" s="634">
        <v>5</v>
      </c>
      <c r="N266" s="635">
        <v>7247.88</v>
      </c>
    </row>
    <row r="267" spans="1:14" ht="14.4" customHeight="1" x14ac:dyDescent="0.3">
      <c r="A267" s="630" t="s">
        <v>544</v>
      </c>
      <c r="B267" s="631" t="s">
        <v>1919</v>
      </c>
      <c r="C267" s="632" t="s">
        <v>554</v>
      </c>
      <c r="D267" s="633" t="s">
        <v>1921</v>
      </c>
      <c r="E267" s="632" t="s">
        <v>572</v>
      </c>
      <c r="F267" s="633" t="s">
        <v>1926</v>
      </c>
      <c r="G267" s="632" t="s">
        <v>1391</v>
      </c>
      <c r="H267" s="632" t="s">
        <v>1458</v>
      </c>
      <c r="I267" s="632" t="s">
        <v>1459</v>
      </c>
      <c r="J267" s="632" t="s">
        <v>1460</v>
      </c>
      <c r="K267" s="632" t="s">
        <v>1461</v>
      </c>
      <c r="L267" s="634">
        <v>722.87907405749866</v>
      </c>
      <c r="M267" s="634">
        <v>140</v>
      </c>
      <c r="N267" s="635">
        <v>101203.07036804981</v>
      </c>
    </row>
    <row r="268" spans="1:14" ht="14.4" customHeight="1" x14ac:dyDescent="0.3">
      <c r="A268" s="630" t="s">
        <v>544</v>
      </c>
      <c r="B268" s="631" t="s">
        <v>1919</v>
      </c>
      <c r="C268" s="632" t="s">
        <v>554</v>
      </c>
      <c r="D268" s="633" t="s">
        <v>1921</v>
      </c>
      <c r="E268" s="632" t="s">
        <v>572</v>
      </c>
      <c r="F268" s="633" t="s">
        <v>1926</v>
      </c>
      <c r="G268" s="632" t="s">
        <v>1391</v>
      </c>
      <c r="H268" s="632" t="s">
        <v>1462</v>
      </c>
      <c r="I268" s="632" t="s">
        <v>1463</v>
      </c>
      <c r="J268" s="632" t="s">
        <v>1464</v>
      </c>
      <c r="K268" s="632" t="s">
        <v>1465</v>
      </c>
      <c r="L268" s="634">
        <v>1004.5285539772465</v>
      </c>
      <c r="M268" s="634">
        <v>89</v>
      </c>
      <c r="N268" s="635">
        <v>89403.04130397494</v>
      </c>
    </row>
    <row r="269" spans="1:14" ht="14.4" customHeight="1" x14ac:dyDescent="0.3">
      <c r="A269" s="630" t="s">
        <v>544</v>
      </c>
      <c r="B269" s="631" t="s">
        <v>1919</v>
      </c>
      <c r="C269" s="632" t="s">
        <v>554</v>
      </c>
      <c r="D269" s="633" t="s">
        <v>1921</v>
      </c>
      <c r="E269" s="632" t="s">
        <v>572</v>
      </c>
      <c r="F269" s="633" t="s">
        <v>1926</v>
      </c>
      <c r="G269" s="632" t="s">
        <v>1391</v>
      </c>
      <c r="H269" s="632" t="s">
        <v>1466</v>
      </c>
      <c r="I269" s="632" t="s">
        <v>1467</v>
      </c>
      <c r="J269" s="632" t="s">
        <v>1468</v>
      </c>
      <c r="K269" s="632" t="s">
        <v>1469</v>
      </c>
      <c r="L269" s="634">
        <v>1040.1604183836146</v>
      </c>
      <c r="M269" s="634">
        <v>5</v>
      </c>
      <c r="N269" s="635">
        <v>5200.8020919180726</v>
      </c>
    </row>
    <row r="270" spans="1:14" ht="14.4" customHeight="1" x14ac:dyDescent="0.3">
      <c r="A270" s="630" t="s">
        <v>544</v>
      </c>
      <c r="B270" s="631" t="s">
        <v>1919</v>
      </c>
      <c r="C270" s="632" t="s">
        <v>554</v>
      </c>
      <c r="D270" s="633" t="s">
        <v>1921</v>
      </c>
      <c r="E270" s="632" t="s">
        <v>572</v>
      </c>
      <c r="F270" s="633" t="s">
        <v>1926</v>
      </c>
      <c r="G270" s="632" t="s">
        <v>1391</v>
      </c>
      <c r="H270" s="632" t="s">
        <v>1470</v>
      </c>
      <c r="I270" s="632" t="s">
        <v>1471</v>
      </c>
      <c r="J270" s="632" t="s">
        <v>1472</v>
      </c>
      <c r="K270" s="632" t="s">
        <v>1473</v>
      </c>
      <c r="L270" s="634">
        <v>337.43</v>
      </c>
      <c r="M270" s="634">
        <v>2</v>
      </c>
      <c r="N270" s="635">
        <v>674.86</v>
      </c>
    </row>
    <row r="271" spans="1:14" ht="14.4" customHeight="1" x14ac:dyDescent="0.3">
      <c r="A271" s="630" t="s">
        <v>544</v>
      </c>
      <c r="B271" s="631" t="s">
        <v>1919</v>
      </c>
      <c r="C271" s="632" t="s">
        <v>554</v>
      </c>
      <c r="D271" s="633" t="s">
        <v>1921</v>
      </c>
      <c r="E271" s="632" t="s">
        <v>572</v>
      </c>
      <c r="F271" s="633" t="s">
        <v>1926</v>
      </c>
      <c r="G271" s="632" t="s">
        <v>1391</v>
      </c>
      <c r="H271" s="632" t="s">
        <v>1474</v>
      </c>
      <c r="I271" s="632" t="s">
        <v>1475</v>
      </c>
      <c r="J271" s="632" t="s">
        <v>1476</v>
      </c>
      <c r="K271" s="632" t="s">
        <v>1477</v>
      </c>
      <c r="L271" s="634">
        <v>1062.7399999999998</v>
      </c>
      <c r="M271" s="634">
        <v>1</v>
      </c>
      <c r="N271" s="635">
        <v>1062.7399999999998</v>
      </c>
    </row>
    <row r="272" spans="1:14" ht="14.4" customHeight="1" x14ac:dyDescent="0.3">
      <c r="A272" s="630" t="s">
        <v>544</v>
      </c>
      <c r="B272" s="631" t="s">
        <v>1919</v>
      </c>
      <c r="C272" s="632" t="s">
        <v>554</v>
      </c>
      <c r="D272" s="633" t="s">
        <v>1921</v>
      </c>
      <c r="E272" s="632" t="s">
        <v>572</v>
      </c>
      <c r="F272" s="633" t="s">
        <v>1926</v>
      </c>
      <c r="G272" s="632" t="s">
        <v>1391</v>
      </c>
      <c r="H272" s="632" t="s">
        <v>1478</v>
      </c>
      <c r="I272" s="632" t="s">
        <v>1479</v>
      </c>
      <c r="J272" s="632" t="s">
        <v>1480</v>
      </c>
      <c r="K272" s="632" t="s">
        <v>1481</v>
      </c>
      <c r="L272" s="634">
        <v>229.78932034680446</v>
      </c>
      <c r="M272" s="634">
        <v>1</v>
      </c>
      <c r="N272" s="635">
        <v>229.78932034680446</v>
      </c>
    </row>
    <row r="273" spans="1:14" ht="14.4" customHeight="1" x14ac:dyDescent="0.3">
      <c r="A273" s="630" t="s">
        <v>544</v>
      </c>
      <c r="B273" s="631" t="s">
        <v>1919</v>
      </c>
      <c r="C273" s="632" t="s">
        <v>554</v>
      </c>
      <c r="D273" s="633" t="s">
        <v>1921</v>
      </c>
      <c r="E273" s="632" t="s">
        <v>572</v>
      </c>
      <c r="F273" s="633" t="s">
        <v>1926</v>
      </c>
      <c r="G273" s="632" t="s">
        <v>1391</v>
      </c>
      <c r="H273" s="632" t="s">
        <v>1482</v>
      </c>
      <c r="I273" s="632" t="s">
        <v>1482</v>
      </c>
      <c r="J273" s="632" t="s">
        <v>1483</v>
      </c>
      <c r="K273" s="632" t="s">
        <v>1484</v>
      </c>
      <c r="L273" s="634">
        <v>32293.805</v>
      </c>
      <c r="M273" s="634">
        <v>14</v>
      </c>
      <c r="N273" s="635">
        <v>452113.27</v>
      </c>
    </row>
    <row r="274" spans="1:14" ht="14.4" customHeight="1" x14ac:dyDescent="0.3">
      <c r="A274" s="630" t="s">
        <v>544</v>
      </c>
      <c r="B274" s="631" t="s">
        <v>1919</v>
      </c>
      <c r="C274" s="632" t="s">
        <v>554</v>
      </c>
      <c r="D274" s="633" t="s">
        <v>1921</v>
      </c>
      <c r="E274" s="632" t="s">
        <v>1485</v>
      </c>
      <c r="F274" s="633" t="s">
        <v>1927</v>
      </c>
      <c r="G274" s="632"/>
      <c r="H274" s="632" t="s">
        <v>1486</v>
      </c>
      <c r="I274" s="632" t="s">
        <v>1486</v>
      </c>
      <c r="J274" s="632" t="s">
        <v>1487</v>
      </c>
      <c r="K274" s="632" t="s">
        <v>605</v>
      </c>
      <c r="L274" s="634">
        <v>112.59000000000002</v>
      </c>
      <c r="M274" s="634">
        <v>60</v>
      </c>
      <c r="N274" s="635">
        <v>6755.4000000000015</v>
      </c>
    </row>
    <row r="275" spans="1:14" ht="14.4" customHeight="1" x14ac:dyDescent="0.3">
      <c r="A275" s="630" t="s">
        <v>544</v>
      </c>
      <c r="B275" s="631" t="s">
        <v>1919</v>
      </c>
      <c r="C275" s="632" t="s">
        <v>554</v>
      </c>
      <c r="D275" s="633" t="s">
        <v>1921</v>
      </c>
      <c r="E275" s="632" t="s">
        <v>1485</v>
      </c>
      <c r="F275" s="633" t="s">
        <v>1927</v>
      </c>
      <c r="G275" s="632"/>
      <c r="H275" s="632" t="s">
        <v>1488</v>
      </c>
      <c r="I275" s="632" t="s">
        <v>1488</v>
      </c>
      <c r="J275" s="632" t="s">
        <v>1489</v>
      </c>
      <c r="K275" s="632" t="s">
        <v>605</v>
      </c>
      <c r="L275" s="634">
        <v>157.52000000000001</v>
      </c>
      <c r="M275" s="634">
        <v>30</v>
      </c>
      <c r="N275" s="635">
        <v>4725.6000000000004</v>
      </c>
    </row>
    <row r="276" spans="1:14" ht="14.4" customHeight="1" x14ac:dyDescent="0.3">
      <c r="A276" s="630" t="s">
        <v>544</v>
      </c>
      <c r="B276" s="631" t="s">
        <v>1919</v>
      </c>
      <c r="C276" s="632" t="s">
        <v>554</v>
      </c>
      <c r="D276" s="633" t="s">
        <v>1921</v>
      </c>
      <c r="E276" s="632" t="s">
        <v>1485</v>
      </c>
      <c r="F276" s="633" t="s">
        <v>1927</v>
      </c>
      <c r="G276" s="632"/>
      <c r="H276" s="632" t="s">
        <v>1490</v>
      </c>
      <c r="I276" s="632" t="s">
        <v>1491</v>
      </c>
      <c r="J276" s="632" t="s">
        <v>1492</v>
      </c>
      <c r="K276" s="632" t="s">
        <v>605</v>
      </c>
      <c r="L276" s="634">
        <v>1133.52</v>
      </c>
      <c r="M276" s="634">
        <v>7</v>
      </c>
      <c r="N276" s="635">
        <v>7934.6399999999994</v>
      </c>
    </row>
    <row r="277" spans="1:14" ht="14.4" customHeight="1" x14ac:dyDescent="0.3">
      <c r="A277" s="630" t="s">
        <v>544</v>
      </c>
      <c r="B277" s="631" t="s">
        <v>1919</v>
      </c>
      <c r="C277" s="632" t="s">
        <v>554</v>
      </c>
      <c r="D277" s="633" t="s">
        <v>1921</v>
      </c>
      <c r="E277" s="632" t="s">
        <v>1485</v>
      </c>
      <c r="F277" s="633" t="s">
        <v>1927</v>
      </c>
      <c r="G277" s="632"/>
      <c r="H277" s="632" t="s">
        <v>1493</v>
      </c>
      <c r="I277" s="632" t="s">
        <v>1493</v>
      </c>
      <c r="J277" s="632" t="s">
        <v>1494</v>
      </c>
      <c r="K277" s="632" t="s">
        <v>605</v>
      </c>
      <c r="L277" s="634">
        <v>442.78</v>
      </c>
      <c r="M277" s="634">
        <v>30</v>
      </c>
      <c r="N277" s="635">
        <v>13283.4</v>
      </c>
    </row>
    <row r="278" spans="1:14" ht="14.4" customHeight="1" x14ac:dyDescent="0.3">
      <c r="A278" s="630" t="s">
        <v>544</v>
      </c>
      <c r="B278" s="631" t="s">
        <v>1919</v>
      </c>
      <c r="C278" s="632" t="s">
        <v>554</v>
      </c>
      <c r="D278" s="633" t="s">
        <v>1921</v>
      </c>
      <c r="E278" s="632" t="s">
        <v>1485</v>
      </c>
      <c r="F278" s="633" t="s">
        <v>1927</v>
      </c>
      <c r="G278" s="632"/>
      <c r="H278" s="632" t="s">
        <v>1495</v>
      </c>
      <c r="I278" s="632" t="s">
        <v>1495</v>
      </c>
      <c r="J278" s="632" t="s">
        <v>1496</v>
      </c>
      <c r="K278" s="632" t="s">
        <v>605</v>
      </c>
      <c r="L278" s="634">
        <v>128.97999999999999</v>
      </c>
      <c r="M278" s="634">
        <v>30</v>
      </c>
      <c r="N278" s="635">
        <v>3869.3999999999996</v>
      </c>
    </row>
    <row r="279" spans="1:14" ht="14.4" customHeight="1" x14ac:dyDescent="0.3">
      <c r="A279" s="630" t="s">
        <v>544</v>
      </c>
      <c r="B279" s="631" t="s">
        <v>1919</v>
      </c>
      <c r="C279" s="632" t="s">
        <v>554</v>
      </c>
      <c r="D279" s="633" t="s">
        <v>1921</v>
      </c>
      <c r="E279" s="632" t="s">
        <v>1485</v>
      </c>
      <c r="F279" s="633" t="s">
        <v>1927</v>
      </c>
      <c r="G279" s="632" t="s">
        <v>573</v>
      </c>
      <c r="H279" s="632" t="s">
        <v>1497</v>
      </c>
      <c r="I279" s="632" t="s">
        <v>1498</v>
      </c>
      <c r="J279" s="632" t="s">
        <v>1499</v>
      </c>
      <c r="K279" s="632" t="s">
        <v>1500</v>
      </c>
      <c r="L279" s="634">
        <v>3959.31</v>
      </c>
      <c r="M279" s="634">
        <v>4</v>
      </c>
      <c r="N279" s="635">
        <v>15837.24</v>
      </c>
    </row>
    <row r="280" spans="1:14" ht="14.4" customHeight="1" x14ac:dyDescent="0.3">
      <c r="A280" s="630" t="s">
        <v>544</v>
      </c>
      <c r="B280" s="631" t="s">
        <v>1919</v>
      </c>
      <c r="C280" s="632" t="s">
        <v>554</v>
      </c>
      <c r="D280" s="633" t="s">
        <v>1921</v>
      </c>
      <c r="E280" s="632" t="s">
        <v>1485</v>
      </c>
      <c r="F280" s="633" t="s">
        <v>1927</v>
      </c>
      <c r="G280" s="632" t="s">
        <v>573</v>
      </c>
      <c r="H280" s="632" t="s">
        <v>1501</v>
      </c>
      <c r="I280" s="632" t="s">
        <v>1502</v>
      </c>
      <c r="J280" s="632" t="s">
        <v>1503</v>
      </c>
      <c r="K280" s="632" t="s">
        <v>1504</v>
      </c>
      <c r="L280" s="634">
        <v>2175.8000000000002</v>
      </c>
      <c r="M280" s="634">
        <v>10</v>
      </c>
      <c r="N280" s="635">
        <v>21758</v>
      </c>
    </row>
    <row r="281" spans="1:14" ht="14.4" customHeight="1" x14ac:dyDescent="0.3">
      <c r="A281" s="630" t="s">
        <v>544</v>
      </c>
      <c r="B281" s="631" t="s">
        <v>1919</v>
      </c>
      <c r="C281" s="632" t="s">
        <v>554</v>
      </c>
      <c r="D281" s="633" t="s">
        <v>1921</v>
      </c>
      <c r="E281" s="632" t="s">
        <v>1485</v>
      </c>
      <c r="F281" s="633" t="s">
        <v>1927</v>
      </c>
      <c r="G281" s="632" t="s">
        <v>573</v>
      </c>
      <c r="H281" s="632" t="s">
        <v>1505</v>
      </c>
      <c r="I281" s="632" t="s">
        <v>1506</v>
      </c>
      <c r="J281" s="632" t="s">
        <v>1507</v>
      </c>
      <c r="K281" s="632" t="s">
        <v>1008</v>
      </c>
      <c r="L281" s="634">
        <v>323.98</v>
      </c>
      <c r="M281" s="634">
        <v>40</v>
      </c>
      <c r="N281" s="635">
        <v>12959.2</v>
      </c>
    </row>
    <row r="282" spans="1:14" ht="14.4" customHeight="1" x14ac:dyDescent="0.3">
      <c r="A282" s="630" t="s">
        <v>544</v>
      </c>
      <c r="B282" s="631" t="s">
        <v>1919</v>
      </c>
      <c r="C282" s="632" t="s">
        <v>554</v>
      </c>
      <c r="D282" s="633" t="s">
        <v>1921</v>
      </c>
      <c r="E282" s="632" t="s">
        <v>1485</v>
      </c>
      <c r="F282" s="633" t="s">
        <v>1927</v>
      </c>
      <c r="G282" s="632" t="s">
        <v>573</v>
      </c>
      <c r="H282" s="632" t="s">
        <v>1508</v>
      </c>
      <c r="I282" s="632" t="s">
        <v>238</v>
      </c>
      <c r="J282" s="632" t="s">
        <v>1509</v>
      </c>
      <c r="K282" s="632"/>
      <c r="L282" s="634">
        <v>1161.165</v>
      </c>
      <c r="M282" s="634">
        <v>2.0001000000000002</v>
      </c>
      <c r="N282" s="635">
        <v>2322.4461165000002</v>
      </c>
    </row>
    <row r="283" spans="1:14" ht="14.4" customHeight="1" x14ac:dyDescent="0.3">
      <c r="A283" s="630" t="s">
        <v>544</v>
      </c>
      <c r="B283" s="631" t="s">
        <v>1919</v>
      </c>
      <c r="C283" s="632" t="s">
        <v>554</v>
      </c>
      <c r="D283" s="633" t="s">
        <v>1921</v>
      </c>
      <c r="E283" s="632" t="s">
        <v>1485</v>
      </c>
      <c r="F283" s="633" t="s">
        <v>1927</v>
      </c>
      <c r="G283" s="632" t="s">
        <v>573</v>
      </c>
      <c r="H283" s="632" t="s">
        <v>1510</v>
      </c>
      <c r="I283" s="632" t="s">
        <v>238</v>
      </c>
      <c r="J283" s="632" t="s">
        <v>1511</v>
      </c>
      <c r="K283" s="632" t="s">
        <v>1512</v>
      </c>
      <c r="L283" s="634">
        <v>211.91998444283138</v>
      </c>
      <c r="M283" s="634">
        <v>54</v>
      </c>
      <c r="N283" s="635">
        <v>11443.679159912894</v>
      </c>
    </row>
    <row r="284" spans="1:14" ht="14.4" customHeight="1" x14ac:dyDescent="0.3">
      <c r="A284" s="630" t="s">
        <v>544</v>
      </c>
      <c r="B284" s="631" t="s">
        <v>1919</v>
      </c>
      <c r="C284" s="632" t="s">
        <v>554</v>
      </c>
      <c r="D284" s="633" t="s">
        <v>1921</v>
      </c>
      <c r="E284" s="632" t="s">
        <v>1485</v>
      </c>
      <c r="F284" s="633" t="s">
        <v>1927</v>
      </c>
      <c r="G284" s="632" t="s">
        <v>573</v>
      </c>
      <c r="H284" s="632" t="s">
        <v>1513</v>
      </c>
      <c r="I284" s="632" t="s">
        <v>1514</v>
      </c>
      <c r="J284" s="632" t="s">
        <v>1515</v>
      </c>
      <c r="K284" s="632" t="s">
        <v>1516</v>
      </c>
      <c r="L284" s="634">
        <v>2223.34</v>
      </c>
      <c r="M284" s="634">
        <v>5.8</v>
      </c>
      <c r="N284" s="635">
        <v>12895.372000000001</v>
      </c>
    </row>
    <row r="285" spans="1:14" ht="14.4" customHeight="1" x14ac:dyDescent="0.3">
      <c r="A285" s="630" t="s">
        <v>544</v>
      </c>
      <c r="B285" s="631" t="s">
        <v>1919</v>
      </c>
      <c r="C285" s="632" t="s">
        <v>554</v>
      </c>
      <c r="D285" s="633" t="s">
        <v>1921</v>
      </c>
      <c r="E285" s="632" t="s">
        <v>1485</v>
      </c>
      <c r="F285" s="633" t="s">
        <v>1927</v>
      </c>
      <c r="G285" s="632" t="s">
        <v>573</v>
      </c>
      <c r="H285" s="632" t="s">
        <v>1517</v>
      </c>
      <c r="I285" s="632" t="s">
        <v>1518</v>
      </c>
      <c r="J285" s="632" t="s">
        <v>1519</v>
      </c>
      <c r="K285" s="632" t="s">
        <v>1516</v>
      </c>
      <c r="L285" s="634">
        <v>2416.0039999999999</v>
      </c>
      <c r="M285" s="634">
        <v>5</v>
      </c>
      <c r="N285" s="635">
        <v>12080.02</v>
      </c>
    </row>
    <row r="286" spans="1:14" ht="14.4" customHeight="1" x14ac:dyDescent="0.3">
      <c r="A286" s="630" t="s">
        <v>544</v>
      </c>
      <c r="B286" s="631" t="s">
        <v>1919</v>
      </c>
      <c r="C286" s="632" t="s">
        <v>554</v>
      </c>
      <c r="D286" s="633" t="s">
        <v>1921</v>
      </c>
      <c r="E286" s="632" t="s">
        <v>1485</v>
      </c>
      <c r="F286" s="633" t="s">
        <v>1927</v>
      </c>
      <c r="G286" s="632" t="s">
        <v>573</v>
      </c>
      <c r="H286" s="632" t="s">
        <v>1520</v>
      </c>
      <c r="I286" s="632" t="s">
        <v>1520</v>
      </c>
      <c r="J286" s="632" t="s">
        <v>1521</v>
      </c>
      <c r="K286" s="632" t="s">
        <v>1522</v>
      </c>
      <c r="L286" s="634">
        <v>3681.01114572605</v>
      </c>
      <c r="M286" s="634">
        <v>21</v>
      </c>
      <c r="N286" s="635">
        <v>77301.23406024705</v>
      </c>
    </row>
    <row r="287" spans="1:14" ht="14.4" customHeight="1" x14ac:dyDescent="0.3">
      <c r="A287" s="630" t="s">
        <v>544</v>
      </c>
      <c r="B287" s="631" t="s">
        <v>1919</v>
      </c>
      <c r="C287" s="632" t="s">
        <v>554</v>
      </c>
      <c r="D287" s="633" t="s">
        <v>1921</v>
      </c>
      <c r="E287" s="632" t="s">
        <v>1485</v>
      </c>
      <c r="F287" s="633" t="s">
        <v>1927</v>
      </c>
      <c r="G287" s="632" t="s">
        <v>573</v>
      </c>
      <c r="H287" s="632" t="s">
        <v>1523</v>
      </c>
      <c r="I287" s="632" t="s">
        <v>1524</v>
      </c>
      <c r="J287" s="632" t="s">
        <v>1525</v>
      </c>
      <c r="K287" s="632" t="s">
        <v>1526</v>
      </c>
      <c r="L287" s="634">
        <v>2206.31</v>
      </c>
      <c r="M287" s="634">
        <v>2</v>
      </c>
      <c r="N287" s="635">
        <v>4412.62</v>
      </c>
    </row>
    <row r="288" spans="1:14" ht="14.4" customHeight="1" x14ac:dyDescent="0.3">
      <c r="A288" s="630" t="s">
        <v>544</v>
      </c>
      <c r="B288" s="631" t="s">
        <v>1919</v>
      </c>
      <c r="C288" s="632" t="s">
        <v>554</v>
      </c>
      <c r="D288" s="633" t="s">
        <v>1921</v>
      </c>
      <c r="E288" s="632" t="s">
        <v>1485</v>
      </c>
      <c r="F288" s="633" t="s">
        <v>1927</v>
      </c>
      <c r="G288" s="632" t="s">
        <v>573</v>
      </c>
      <c r="H288" s="632" t="s">
        <v>1527</v>
      </c>
      <c r="I288" s="632" t="s">
        <v>1528</v>
      </c>
      <c r="J288" s="632" t="s">
        <v>1529</v>
      </c>
      <c r="K288" s="632" t="s">
        <v>1530</v>
      </c>
      <c r="L288" s="634">
        <v>2605.4423076923076</v>
      </c>
      <c r="M288" s="634">
        <v>13</v>
      </c>
      <c r="N288" s="635">
        <v>33870.75</v>
      </c>
    </row>
    <row r="289" spans="1:14" ht="14.4" customHeight="1" x14ac:dyDescent="0.3">
      <c r="A289" s="630" t="s">
        <v>544</v>
      </c>
      <c r="B289" s="631" t="s">
        <v>1919</v>
      </c>
      <c r="C289" s="632" t="s">
        <v>554</v>
      </c>
      <c r="D289" s="633" t="s">
        <v>1921</v>
      </c>
      <c r="E289" s="632" t="s">
        <v>1485</v>
      </c>
      <c r="F289" s="633" t="s">
        <v>1927</v>
      </c>
      <c r="G289" s="632" t="s">
        <v>573</v>
      </c>
      <c r="H289" s="632" t="s">
        <v>1531</v>
      </c>
      <c r="I289" s="632" t="s">
        <v>1532</v>
      </c>
      <c r="J289" s="632" t="s">
        <v>1533</v>
      </c>
      <c r="K289" s="632" t="s">
        <v>1534</v>
      </c>
      <c r="L289" s="634">
        <v>2322.3060764295997</v>
      </c>
      <c r="M289" s="634">
        <v>8</v>
      </c>
      <c r="N289" s="635">
        <v>18578.448611436797</v>
      </c>
    </row>
    <row r="290" spans="1:14" ht="14.4" customHeight="1" x14ac:dyDescent="0.3">
      <c r="A290" s="630" t="s">
        <v>544</v>
      </c>
      <c r="B290" s="631" t="s">
        <v>1919</v>
      </c>
      <c r="C290" s="632" t="s">
        <v>554</v>
      </c>
      <c r="D290" s="633" t="s">
        <v>1921</v>
      </c>
      <c r="E290" s="632" t="s">
        <v>1485</v>
      </c>
      <c r="F290" s="633" t="s">
        <v>1927</v>
      </c>
      <c r="G290" s="632" t="s">
        <v>573</v>
      </c>
      <c r="H290" s="632" t="s">
        <v>1535</v>
      </c>
      <c r="I290" s="632" t="s">
        <v>1536</v>
      </c>
      <c r="J290" s="632" t="s">
        <v>1537</v>
      </c>
      <c r="K290" s="632" t="s">
        <v>1538</v>
      </c>
      <c r="L290" s="634">
        <v>1214.6299999999999</v>
      </c>
      <c r="M290" s="634">
        <v>10</v>
      </c>
      <c r="N290" s="635">
        <v>12146.3</v>
      </c>
    </row>
    <row r="291" spans="1:14" ht="14.4" customHeight="1" x14ac:dyDescent="0.3">
      <c r="A291" s="630" t="s">
        <v>544</v>
      </c>
      <c r="B291" s="631" t="s">
        <v>1919</v>
      </c>
      <c r="C291" s="632" t="s">
        <v>554</v>
      </c>
      <c r="D291" s="633" t="s">
        <v>1921</v>
      </c>
      <c r="E291" s="632" t="s">
        <v>1485</v>
      </c>
      <c r="F291" s="633" t="s">
        <v>1927</v>
      </c>
      <c r="G291" s="632" t="s">
        <v>573</v>
      </c>
      <c r="H291" s="632" t="s">
        <v>1539</v>
      </c>
      <c r="I291" s="632" t="s">
        <v>1540</v>
      </c>
      <c r="J291" s="632" t="s">
        <v>1541</v>
      </c>
      <c r="K291" s="632" t="s">
        <v>1542</v>
      </c>
      <c r="L291" s="634">
        <v>2760</v>
      </c>
      <c r="M291" s="634">
        <v>8</v>
      </c>
      <c r="N291" s="635">
        <v>22080</v>
      </c>
    </row>
    <row r="292" spans="1:14" ht="14.4" customHeight="1" x14ac:dyDescent="0.3">
      <c r="A292" s="630" t="s">
        <v>544</v>
      </c>
      <c r="B292" s="631" t="s">
        <v>1919</v>
      </c>
      <c r="C292" s="632" t="s">
        <v>554</v>
      </c>
      <c r="D292" s="633" t="s">
        <v>1921</v>
      </c>
      <c r="E292" s="632" t="s">
        <v>1485</v>
      </c>
      <c r="F292" s="633" t="s">
        <v>1927</v>
      </c>
      <c r="G292" s="632" t="s">
        <v>1391</v>
      </c>
      <c r="H292" s="632" t="s">
        <v>1543</v>
      </c>
      <c r="I292" s="632" t="s">
        <v>1543</v>
      </c>
      <c r="J292" s="632" t="s">
        <v>1544</v>
      </c>
      <c r="K292" s="632" t="s">
        <v>1545</v>
      </c>
      <c r="L292" s="634">
        <v>252.96985745473592</v>
      </c>
      <c r="M292" s="634">
        <v>50</v>
      </c>
      <c r="N292" s="635">
        <v>12648.492872736795</v>
      </c>
    </row>
    <row r="293" spans="1:14" ht="14.4" customHeight="1" x14ac:dyDescent="0.3">
      <c r="A293" s="630" t="s">
        <v>544</v>
      </c>
      <c r="B293" s="631" t="s">
        <v>1919</v>
      </c>
      <c r="C293" s="632" t="s">
        <v>554</v>
      </c>
      <c r="D293" s="633" t="s">
        <v>1921</v>
      </c>
      <c r="E293" s="632" t="s">
        <v>1485</v>
      </c>
      <c r="F293" s="633" t="s">
        <v>1927</v>
      </c>
      <c r="G293" s="632" t="s">
        <v>1391</v>
      </c>
      <c r="H293" s="632" t="s">
        <v>1546</v>
      </c>
      <c r="I293" s="632" t="s">
        <v>1547</v>
      </c>
      <c r="J293" s="632" t="s">
        <v>1548</v>
      </c>
      <c r="K293" s="632" t="s">
        <v>1549</v>
      </c>
      <c r="L293" s="634">
        <v>206.99977480474053</v>
      </c>
      <c r="M293" s="634">
        <v>62</v>
      </c>
      <c r="N293" s="635">
        <v>12833.986037893912</v>
      </c>
    </row>
    <row r="294" spans="1:14" ht="14.4" customHeight="1" x14ac:dyDescent="0.3">
      <c r="A294" s="630" t="s">
        <v>544</v>
      </c>
      <c r="B294" s="631" t="s">
        <v>1919</v>
      </c>
      <c r="C294" s="632" t="s">
        <v>554</v>
      </c>
      <c r="D294" s="633" t="s">
        <v>1921</v>
      </c>
      <c r="E294" s="632" t="s">
        <v>1485</v>
      </c>
      <c r="F294" s="633" t="s">
        <v>1927</v>
      </c>
      <c r="G294" s="632" t="s">
        <v>1391</v>
      </c>
      <c r="H294" s="632" t="s">
        <v>1550</v>
      </c>
      <c r="I294" s="632" t="s">
        <v>1551</v>
      </c>
      <c r="J294" s="632" t="s">
        <v>1552</v>
      </c>
      <c r="K294" s="632" t="s">
        <v>1553</v>
      </c>
      <c r="L294" s="634">
        <v>216.2197591722493</v>
      </c>
      <c r="M294" s="634">
        <v>34</v>
      </c>
      <c r="N294" s="635">
        <v>7351.4718118564761</v>
      </c>
    </row>
    <row r="295" spans="1:14" ht="14.4" customHeight="1" x14ac:dyDescent="0.3">
      <c r="A295" s="630" t="s">
        <v>544</v>
      </c>
      <c r="B295" s="631" t="s">
        <v>1919</v>
      </c>
      <c r="C295" s="632" t="s">
        <v>554</v>
      </c>
      <c r="D295" s="633" t="s">
        <v>1921</v>
      </c>
      <c r="E295" s="632" t="s">
        <v>1485</v>
      </c>
      <c r="F295" s="633" t="s">
        <v>1927</v>
      </c>
      <c r="G295" s="632" t="s">
        <v>1391</v>
      </c>
      <c r="H295" s="632" t="s">
        <v>1554</v>
      </c>
      <c r="I295" s="632" t="s">
        <v>1555</v>
      </c>
      <c r="J295" s="632" t="s">
        <v>1556</v>
      </c>
      <c r="K295" s="632" t="s">
        <v>1557</v>
      </c>
      <c r="L295" s="634">
        <v>198.25998761276304</v>
      </c>
      <c r="M295" s="634">
        <v>1</v>
      </c>
      <c r="N295" s="635">
        <v>198.25998761276304</v>
      </c>
    </row>
    <row r="296" spans="1:14" ht="14.4" customHeight="1" x14ac:dyDescent="0.3">
      <c r="A296" s="630" t="s">
        <v>544</v>
      </c>
      <c r="B296" s="631" t="s">
        <v>1919</v>
      </c>
      <c r="C296" s="632" t="s">
        <v>554</v>
      </c>
      <c r="D296" s="633" t="s">
        <v>1921</v>
      </c>
      <c r="E296" s="632" t="s">
        <v>1485</v>
      </c>
      <c r="F296" s="633" t="s">
        <v>1927</v>
      </c>
      <c r="G296" s="632" t="s">
        <v>1391</v>
      </c>
      <c r="H296" s="632" t="s">
        <v>1558</v>
      </c>
      <c r="I296" s="632" t="s">
        <v>1558</v>
      </c>
      <c r="J296" s="632" t="s">
        <v>1559</v>
      </c>
      <c r="K296" s="632" t="s">
        <v>1545</v>
      </c>
      <c r="L296" s="634">
        <v>424.97997340345182</v>
      </c>
      <c r="M296" s="634">
        <v>32</v>
      </c>
      <c r="N296" s="635">
        <v>13599.359148910458</v>
      </c>
    </row>
    <row r="297" spans="1:14" ht="14.4" customHeight="1" x14ac:dyDescent="0.3">
      <c r="A297" s="630" t="s">
        <v>544</v>
      </c>
      <c r="B297" s="631" t="s">
        <v>1919</v>
      </c>
      <c r="C297" s="632" t="s">
        <v>554</v>
      </c>
      <c r="D297" s="633" t="s">
        <v>1921</v>
      </c>
      <c r="E297" s="632" t="s">
        <v>1485</v>
      </c>
      <c r="F297" s="633" t="s">
        <v>1927</v>
      </c>
      <c r="G297" s="632" t="s">
        <v>1391</v>
      </c>
      <c r="H297" s="632" t="s">
        <v>1560</v>
      </c>
      <c r="I297" s="632" t="s">
        <v>1560</v>
      </c>
      <c r="J297" s="632" t="s">
        <v>1561</v>
      </c>
      <c r="K297" s="632" t="s">
        <v>1545</v>
      </c>
      <c r="L297" s="634">
        <v>183.36990691506338</v>
      </c>
      <c r="M297" s="634">
        <v>64</v>
      </c>
      <c r="N297" s="635">
        <v>11735.674042564056</v>
      </c>
    </row>
    <row r="298" spans="1:14" ht="14.4" customHeight="1" x14ac:dyDescent="0.3">
      <c r="A298" s="630" t="s">
        <v>544</v>
      </c>
      <c r="B298" s="631" t="s">
        <v>1919</v>
      </c>
      <c r="C298" s="632" t="s">
        <v>554</v>
      </c>
      <c r="D298" s="633" t="s">
        <v>1921</v>
      </c>
      <c r="E298" s="632" t="s">
        <v>1485</v>
      </c>
      <c r="F298" s="633" t="s">
        <v>1927</v>
      </c>
      <c r="G298" s="632" t="s">
        <v>1391</v>
      </c>
      <c r="H298" s="632" t="s">
        <v>1562</v>
      </c>
      <c r="I298" s="632" t="s">
        <v>1563</v>
      </c>
      <c r="J298" s="632" t="s">
        <v>1564</v>
      </c>
      <c r="K298" s="632" t="s">
        <v>1565</v>
      </c>
      <c r="L298" s="634">
        <v>217.49977408070461</v>
      </c>
      <c r="M298" s="634">
        <v>78</v>
      </c>
      <c r="N298" s="635">
        <v>16964.982378294961</v>
      </c>
    </row>
    <row r="299" spans="1:14" ht="14.4" customHeight="1" x14ac:dyDescent="0.3">
      <c r="A299" s="630" t="s">
        <v>544</v>
      </c>
      <c r="B299" s="631" t="s">
        <v>1919</v>
      </c>
      <c r="C299" s="632" t="s">
        <v>554</v>
      </c>
      <c r="D299" s="633" t="s">
        <v>1921</v>
      </c>
      <c r="E299" s="632" t="s">
        <v>1485</v>
      </c>
      <c r="F299" s="633" t="s">
        <v>1927</v>
      </c>
      <c r="G299" s="632" t="s">
        <v>1391</v>
      </c>
      <c r="H299" s="632" t="s">
        <v>1566</v>
      </c>
      <c r="I299" s="632" t="s">
        <v>1567</v>
      </c>
      <c r="J299" s="632" t="s">
        <v>1568</v>
      </c>
      <c r="K299" s="632" t="s">
        <v>1569</v>
      </c>
      <c r="L299" s="634">
        <v>390.47024727127689</v>
      </c>
      <c r="M299" s="634">
        <v>80</v>
      </c>
      <c r="N299" s="635">
        <v>31237.619781702153</v>
      </c>
    </row>
    <row r="300" spans="1:14" ht="14.4" customHeight="1" x14ac:dyDescent="0.3">
      <c r="A300" s="630" t="s">
        <v>544</v>
      </c>
      <c r="B300" s="631" t="s">
        <v>1919</v>
      </c>
      <c r="C300" s="632" t="s">
        <v>554</v>
      </c>
      <c r="D300" s="633" t="s">
        <v>1921</v>
      </c>
      <c r="E300" s="632" t="s">
        <v>1570</v>
      </c>
      <c r="F300" s="633" t="s">
        <v>1928</v>
      </c>
      <c r="G300" s="632" t="s">
        <v>573</v>
      </c>
      <c r="H300" s="632" t="s">
        <v>1571</v>
      </c>
      <c r="I300" s="632" t="s">
        <v>1572</v>
      </c>
      <c r="J300" s="632" t="s">
        <v>1573</v>
      </c>
      <c r="K300" s="632" t="s">
        <v>1574</v>
      </c>
      <c r="L300" s="634">
        <v>10869.17818951468</v>
      </c>
      <c r="M300" s="634">
        <v>2</v>
      </c>
      <c r="N300" s="635">
        <v>21738.356379029359</v>
      </c>
    </row>
    <row r="301" spans="1:14" ht="14.4" customHeight="1" x14ac:dyDescent="0.3">
      <c r="A301" s="630" t="s">
        <v>544</v>
      </c>
      <c r="B301" s="631" t="s">
        <v>1919</v>
      </c>
      <c r="C301" s="632" t="s">
        <v>554</v>
      </c>
      <c r="D301" s="633" t="s">
        <v>1921</v>
      </c>
      <c r="E301" s="632" t="s">
        <v>1575</v>
      </c>
      <c r="F301" s="633" t="s">
        <v>1929</v>
      </c>
      <c r="G301" s="632" t="s">
        <v>573</v>
      </c>
      <c r="H301" s="632" t="s">
        <v>1576</v>
      </c>
      <c r="I301" s="632" t="s">
        <v>1577</v>
      </c>
      <c r="J301" s="632" t="s">
        <v>1578</v>
      </c>
      <c r="K301" s="632" t="s">
        <v>1274</v>
      </c>
      <c r="L301" s="634">
        <v>35.260000000000005</v>
      </c>
      <c r="M301" s="634">
        <v>40</v>
      </c>
      <c r="N301" s="635">
        <v>1410.4</v>
      </c>
    </row>
    <row r="302" spans="1:14" ht="14.4" customHeight="1" x14ac:dyDescent="0.3">
      <c r="A302" s="630" t="s">
        <v>544</v>
      </c>
      <c r="B302" s="631" t="s">
        <v>1919</v>
      </c>
      <c r="C302" s="632" t="s">
        <v>554</v>
      </c>
      <c r="D302" s="633" t="s">
        <v>1921</v>
      </c>
      <c r="E302" s="632" t="s">
        <v>1575</v>
      </c>
      <c r="F302" s="633" t="s">
        <v>1929</v>
      </c>
      <c r="G302" s="632" t="s">
        <v>573</v>
      </c>
      <c r="H302" s="632" t="s">
        <v>1579</v>
      </c>
      <c r="I302" s="632" t="s">
        <v>1579</v>
      </c>
      <c r="J302" s="632" t="s">
        <v>1580</v>
      </c>
      <c r="K302" s="632" t="s">
        <v>1581</v>
      </c>
      <c r="L302" s="634">
        <v>72.840066439897797</v>
      </c>
      <c r="M302" s="634">
        <v>6</v>
      </c>
      <c r="N302" s="635">
        <v>437.04039863938681</v>
      </c>
    </row>
    <row r="303" spans="1:14" ht="14.4" customHeight="1" x14ac:dyDescent="0.3">
      <c r="A303" s="630" t="s">
        <v>544</v>
      </c>
      <c r="B303" s="631" t="s">
        <v>1919</v>
      </c>
      <c r="C303" s="632" t="s">
        <v>554</v>
      </c>
      <c r="D303" s="633" t="s">
        <v>1921</v>
      </c>
      <c r="E303" s="632" t="s">
        <v>1575</v>
      </c>
      <c r="F303" s="633" t="s">
        <v>1929</v>
      </c>
      <c r="G303" s="632" t="s">
        <v>573</v>
      </c>
      <c r="H303" s="632" t="s">
        <v>1582</v>
      </c>
      <c r="I303" s="632" t="s">
        <v>1583</v>
      </c>
      <c r="J303" s="632" t="s">
        <v>1584</v>
      </c>
      <c r="K303" s="632" t="s">
        <v>1585</v>
      </c>
      <c r="L303" s="634">
        <v>39.350049762069197</v>
      </c>
      <c r="M303" s="634">
        <v>2</v>
      </c>
      <c r="N303" s="635">
        <v>78.700099524138395</v>
      </c>
    </row>
    <row r="304" spans="1:14" ht="14.4" customHeight="1" x14ac:dyDescent="0.3">
      <c r="A304" s="630" t="s">
        <v>544</v>
      </c>
      <c r="B304" s="631" t="s">
        <v>1919</v>
      </c>
      <c r="C304" s="632" t="s">
        <v>554</v>
      </c>
      <c r="D304" s="633" t="s">
        <v>1921</v>
      </c>
      <c r="E304" s="632" t="s">
        <v>1575</v>
      </c>
      <c r="F304" s="633" t="s">
        <v>1929</v>
      </c>
      <c r="G304" s="632" t="s">
        <v>573</v>
      </c>
      <c r="H304" s="632" t="s">
        <v>1586</v>
      </c>
      <c r="I304" s="632" t="s">
        <v>1587</v>
      </c>
      <c r="J304" s="632" t="s">
        <v>1588</v>
      </c>
      <c r="K304" s="632" t="s">
        <v>655</v>
      </c>
      <c r="L304" s="634">
        <v>66.177948001785268</v>
      </c>
      <c r="M304" s="634">
        <v>10</v>
      </c>
      <c r="N304" s="635">
        <v>661.77948001785262</v>
      </c>
    </row>
    <row r="305" spans="1:14" ht="14.4" customHeight="1" x14ac:dyDescent="0.3">
      <c r="A305" s="630" t="s">
        <v>544</v>
      </c>
      <c r="B305" s="631" t="s">
        <v>1919</v>
      </c>
      <c r="C305" s="632" t="s">
        <v>554</v>
      </c>
      <c r="D305" s="633" t="s">
        <v>1921</v>
      </c>
      <c r="E305" s="632" t="s">
        <v>1575</v>
      </c>
      <c r="F305" s="633" t="s">
        <v>1929</v>
      </c>
      <c r="G305" s="632" t="s">
        <v>573</v>
      </c>
      <c r="H305" s="632" t="s">
        <v>1589</v>
      </c>
      <c r="I305" s="632" t="s">
        <v>1590</v>
      </c>
      <c r="J305" s="632" t="s">
        <v>1591</v>
      </c>
      <c r="K305" s="632" t="s">
        <v>1122</v>
      </c>
      <c r="L305" s="634">
        <v>26.833333333333332</v>
      </c>
      <c r="M305" s="634">
        <v>3</v>
      </c>
      <c r="N305" s="635">
        <v>80.5</v>
      </c>
    </row>
    <row r="306" spans="1:14" ht="14.4" customHeight="1" x14ac:dyDescent="0.3">
      <c r="A306" s="630" t="s">
        <v>544</v>
      </c>
      <c r="B306" s="631" t="s">
        <v>1919</v>
      </c>
      <c r="C306" s="632" t="s">
        <v>554</v>
      </c>
      <c r="D306" s="633" t="s">
        <v>1921</v>
      </c>
      <c r="E306" s="632" t="s">
        <v>1575</v>
      </c>
      <c r="F306" s="633" t="s">
        <v>1929</v>
      </c>
      <c r="G306" s="632" t="s">
        <v>573</v>
      </c>
      <c r="H306" s="632" t="s">
        <v>1592</v>
      </c>
      <c r="I306" s="632" t="s">
        <v>1593</v>
      </c>
      <c r="J306" s="632" t="s">
        <v>1594</v>
      </c>
      <c r="K306" s="632" t="s">
        <v>1595</v>
      </c>
      <c r="L306" s="634">
        <v>33.410000000000004</v>
      </c>
      <c r="M306" s="634">
        <v>2</v>
      </c>
      <c r="N306" s="635">
        <v>66.820000000000007</v>
      </c>
    </row>
    <row r="307" spans="1:14" ht="14.4" customHeight="1" x14ac:dyDescent="0.3">
      <c r="A307" s="630" t="s">
        <v>544</v>
      </c>
      <c r="B307" s="631" t="s">
        <v>1919</v>
      </c>
      <c r="C307" s="632" t="s">
        <v>554</v>
      </c>
      <c r="D307" s="633" t="s">
        <v>1921</v>
      </c>
      <c r="E307" s="632" t="s">
        <v>1575</v>
      </c>
      <c r="F307" s="633" t="s">
        <v>1929</v>
      </c>
      <c r="G307" s="632" t="s">
        <v>573</v>
      </c>
      <c r="H307" s="632" t="s">
        <v>1596</v>
      </c>
      <c r="I307" s="632" t="s">
        <v>1597</v>
      </c>
      <c r="J307" s="632" t="s">
        <v>1598</v>
      </c>
      <c r="K307" s="632" t="s">
        <v>1599</v>
      </c>
      <c r="L307" s="634">
        <v>432.23594409235625</v>
      </c>
      <c r="M307" s="634">
        <v>20.599999999999998</v>
      </c>
      <c r="N307" s="635">
        <v>8904.0604483025381</v>
      </c>
    </row>
    <row r="308" spans="1:14" ht="14.4" customHeight="1" x14ac:dyDescent="0.3">
      <c r="A308" s="630" t="s">
        <v>544</v>
      </c>
      <c r="B308" s="631" t="s">
        <v>1919</v>
      </c>
      <c r="C308" s="632" t="s">
        <v>554</v>
      </c>
      <c r="D308" s="633" t="s">
        <v>1921</v>
      </c>
      <c r="E308" s="632" t="s">
        <v>1575</v>
      </c>
      <c r="F308" s="633" t="s">
        <v>1929</v>
      </c>
      <c r="G308" s="632" t="s">
        <v>573</v>
      </c>
      <c r="H308" s="632" t="s">
        <v>1600</v>
      </c>
      <c r="I308" s="632" t="s">
        <v>1601</v>
      </c>
      <c r="J308" s="632" t="s">
        <v>1602</v>
      </c>
      <c r="K308" s="632" t="s">
        <v>1603</v>
      </c>
      <c r="L308" s="634">
        <v>1111.5540356894733</v>
      </c>
      <c r="M308" s="634">
        <v>30.333333333333329</v>
      </c>
      <c r="N308" s="635">
        <v>33717.139082580681</v>
      </c>
    </row>
    <row r="309" spans="1:14" ht="14.4" customHeight="1" x14ac:dyDescent="0.3">
      <c r="A309" s="630" t="s">
        <v>544</v>
      </c>
      <c r="B309" s="631" t="s">
        <v>1919</v>
      </c>
      <c r="C309" s="632" t="s">
        <v>554</v>
      </c>
      <c r="D309" s="633" t="s">
        <v>1921</v>
      </c>
      <c r="E309" s="632" t="s">
        <v>1575</v>
      </c>
      <c r="F309" s="633" t="s">
        <v>1929</v>
      </c>
      <c r="G309" s="632" t="s">
        <v>573</v>
      </c>
      <c r="H309" s="632" t="s">
        <v>1604</v>
      </c>
      <c r="I309" s="632" t="s">
        <v>1605</v>
      </c>
      <c r="J309" s="632" t="s">
        <v>1606</v>
      </c>
      <c r="K309" s="632" t="s">
        <v>1607</v>
      </c>
      <c r="L309" s="634">
        <v>641.98996789744456</v>
      </c>
      <c r="M309" s="634">
        <v>37</v>
      </c>
      <c r="N309" s="635">
        <v>23753.628812205447</v>
      </c>
    </row>
    <row r="310" spans="1:14" ht="14.4" customHeight="1" x14ac:dyDescent="0.3">
      <c r="A310" s="630" t="s">
        <v>544</v>
      </c>
      <c r="B310" s="631" t="s">
        <v>1919</v>
      </c>
      <c r="C310" s="632" t="s">
        <v>554</v>
      </c>
      <c r="D310" s="633" t="s">
        <v>1921</v>
      </c>
      <c r="E310" s="632" t="s">
        <v>1575</v>
      </c>
      <c r="F310" s="633" t="s">
        <v>1929</v>
      </c>
      <c r="G310" s="632" t="s">
        <v>573</v>
      </c>
      <c r="H310" s="632" t="s">
        <v>1608</v>
      </c>
      <c r="I310" s="632" t="s">
        <v>1608</v>
      </c>
      <c r="J310" s="632" t="s">
        <v>1609</v>
      </c>
      <c r="K310" s="632" t="s">
        <v>1610</v>
      </c>
      <c r="L310" s="634">
        <v>610.95000000000005</v>
      </c>
      <c r="M310" s="634">
        <v>1</v>
      </c>
      <c r="N310" s="635">
        <v>610.95000000000005</v>
      </c>
    </row>
    <row r="311" spans="1:14" ht="14.4" customHeight="1" x14ac:dyDescent="0.3">
      <c r="A311" s="630" t="s">
        <v>544</v>
      </c>
      <c r="B311" s="631" t="s">
        <v>1919</v>
      </c>
      <c r="C311" s="632" t="s">
        <v>554</v>
      </c>
      <c r="D311" s="633" t="s">
        <v>1921</v>
      </c>
      <c r="E311" s="632" t="s">
        <v>1575</v>
      </c>
      <c r="F311" s="633" t="s">
        <v>1929</v>
      </c>
      <c r="G311" s="632" t="s">
        <v>573</v>
      </c>
      <c r="H311" s="632" t="s">
        <v>1611</v>
      </c>
      <c r="I311" s="632" t="s">
        <v>1612</v>
      </c>
      <c r="J311" s="632" t="s">
        <v>1613</v>
      </c>
      <c r="K311" s="632" t="s">
        <v>1614</v>
      </c>
      <c r="L311" s="634">
        <v>2899.2115710010576</v>
      </c>
      <c r="M311" s="634">
        <v>51</v>
      </c>
      <c r="N311" s="635">
        <v>147859.79012105393</v>
      </c>
    </row>
    <row r="312" spans="1:14" ht="14.4" customHeight="1" x14ac:dyDescent="0.3">
      <c r="A312" s="630" t="s">
        <v>544</v>
      </c>
      <c r="B312" s="631" t="s">
        <v>1919</v>
      </c>
      <c r="C312" s="632" t="s">
        <v>554</v>
      </c>
      <c r="D312" s="633" t="s">
        <v>1921</v>
      </c>
      <c r="E312" s="632" t="s">
        <v>1575</v>
      </c>
      <c r="F312" s="633" t="s">
        <v>1929</v>
      </c>
      <c r="G312" s="632" t="s">
        <v>573</v>
      </c>
      <c r="H312" s="632" t="s">
        <v>1615</v>
      </c>
      <c r="I312" s="632" t="s">
        <v>1616</v>
      </c>
      <c r="J312" s="632" t="s">
        <v>1617</v>
      </c>
      <c r="K312" s="632" t="s">
        <v>1618</v>
      </c>
      <c r="L312" s="634">
        <v>58.751669457006948</v>
      </c>
      <c r="M312" s="634">
        <v>133</v>
      </c>
      <c r="N312" s="635">
        <v>7813.972037781924</v>
      </c>
    </row>
    <row r="313" spans="1:14" ht="14.4" customHeight="1" x14ac:dyDescent="0.3">
      <c r="A313" s="630" t="s">
        <v>544</v>
      </c>
      <c r="B313" s="631" t="s">
        <v>1919</v>
      </c>
      <c r="C313" s="632" t="s">
        <v>554</v>
      </c>
      <c r="D313" s="633" t="s">
        <v>1921</v>
      </c>
      <c r="E313" s="632" t="s">
        <v>1575</v>
      </c>
      <c r="F313" s="633" t="s">
        <v>1929</v>
      </c>
      <c r="G313" s="632" t="s">
        <v>573</v>
      </c>
      <c r="H313" s="632" t="s">
        <v>1619</v>
      </c>
      <c r="I313" s="632" t="s">
        <v>1620</v>
      </c>
      <c r="J313" s="632" t="s">
        <v>1621</v>
      </c>
      <c r="K313" s="632" t="s">
        <v>1622</v>
      </c>
      <c r="L313" s="634">
        <v>103.57770905994191</v>
      </c>
      <c r="M313" s="634">
        <v>108</v>
      </c>
      <c r="N313" s="635">
        <v>11186.392578473726</v>
      </c>
    </row>
    <row r="314" spans="1:14" ht="14.4" customHeight="1" x14ac:dyDescent="0.3">
      <c r="A314" s="630" t="s">
        <v>544</v>
      </c>
      <c r="B314" s="631" t="s">
        <v>1919</v>
      </c>
      <c r="C314" s="632" t="s">
        <v>554</v>
      </c>
      <c r="D314" s="633" t="s">
        <v>1921</v>
      </c>
      <c r="E314" s="632" t="s">
        <v>1575</v>
      </c>
      <c r="F314" s="633" t="s">
        <v>1929</v>
      </c>
      <c r="G314" s="632" t="s">
        <v>573</v>
      </c>
      <c r="H314" s="632" t="s">
        <v>1623</v>
      </c>
      <c r="I314" s="632" t="s">
        <v>1624</v>
      </c>
      <c r="J314" s="632" t="s">
        <v>1625</v>
      </c>
      <c r="K314" s="632" t="s">
        <v>1626</v>
      </c>
      <c r="L314" s="634">
        <v>678.11999999999989</v>
      </c>
      <c r="M314" s="634">
        <v>2</v>
      </c>
      <c r="N314" s="635">
        <v>1356.2399999999998</v>
      </c>
    </row>
    <row r="315" spans="1:14" ht="14.4" customHeight="1" x14ac:dyDescent="0.3">
      <c r="A315" s="630" t="s">
        <v>544</v>
      </c>
      <c r="B315" s="631" t="s">
        <v>1919</v>
      </c>
      <c r="C315" s="632" t="s">
        <v>554</v>
      </c>
      <c r="D315" s="633" t="s">
        <v>1921</v>
      </c>
      <c r="E315" s="632" t="s">
        <v>1575</v>
      </c>
      <c r="F315" s="633" t="s">
        <v>1929</v>
      </c>
      <c r="G315" s="632" t="s">
        <v>573</v>
      </c>
      <c r="H315" s="632" t="s">
        <v>1627</v>
      </c>
      <c r="I315" s="632" t="s">
        <v>1628</v>
      </c>
      <c r="J315" s="632" t="s">
        <v>1629</v>
      </c>
      <c r="K315" s="632" t="s">
        <v>1630</v>
      </c>
      <c r="L315" s="634">
        <v>605.26796204069797</v>
      </c>
      <c r="M315" s="634">
        <v>7.8499999999999988</v>
      </c>
      <c r="N315" s="635">
        <v>4751.3535020194786</v>
      </c>
    </row>
    <row r="316" spans="1:14" ht="14.4" customHeight="1" x14ac:dyDescent="0.3">
      <c r="A316" s="630" t="s">
        <v>544</v>
      </c>
      <c r="B316" s="631" t="s">
        <v>1919</v>
      </c>
      <c r="C316" s="632" t="s">
        <v>554</v>
      </c>
      <c r="D316" s="633" t="s">
        <v>1921</v>
      </c>
      <c r="E316" s="632" t="s">
        <v>1575</v>
      </c>
      <c r="F316" s="633" t="s">
        <v>1929</v>
      </c>
      <c r="G316" s="632" t="s">
        <v>573</v>
      </c>
      <c r="H316" s="632" t="s">
        <v>1631</v>
      </c>
      <c r="I316" s="632" t="s">
        <v>1632</v>
      </c>
      <c r="J316" s="632" t="s">
        <v>1633</v>
      </c>
      <c r="K316" s="632" t="s">
        <v>1634</v>
      </c>
      <c r="L316" s="634">
        <v>517.50003053862963</v>
      </c>
      <c r="M316" s="634">
        <v>17.2</v>
      </c>
      <c r="N316" s="635">
        <v>8901.0005252644296</v>
      </c>
    </row>
    <row r="317" spans="1:14" ht="14.4" customHeight="1" x14ac:dyDescent="0.3">
      <c r="A317" s="630" t="s">
        <v>544</v>
      </c>
      <c r="B317" s="631" t="s">
        <v>1919</v>
      </c>
      <c r="C317" s="632" t="s">
        <v>554</v>
      </c>
      <c r="D317" s="633" t="s">
        <v>1921</v>
      </c>
      <c r="E317" s="632" t="s">
        <v>1575</v>
      </c>
      <c r="F317" s="633" t="s">
        <v>1929</v>
      </c>
      <c r="G317" s="632" t="s">
        <v>573</v>
      </c>
      <c r="H317" s="632" t="s">
        <v>1635</v>
      </c>
      <c r="I317" s="632" t="s">
        <v>1635</v>
      </c>
      <c r="J317" s="632" t="s">
        <v>1636</v>
      </c>
      <c r="K317" s="632" t="s">
        <v>1637</v>
      </c>
      <c r="L317" s="634">
        <v>814.63006630245184</v>
      </c>
      <c r="M317" s="634">
        <v>7</v>
      </c>
      <c r="N317" s="635">
        <v>5702.4104641171625</v>
      </c>
    </row>
    <row r="318" spans="1:14" ht="14.4" customHeight="1" x14ac:dyDescent="0.3">
      <c r="A318" s="630" t="s">
        <v>544</v>
      </c>
      <c r="B318" s="631" t="s">
        <v>1919</v>
      </c>
      <c r="C318" s="632" t="s">
        <v>554</v>
      </c>
      <c r="D318" s="633" t="s">
        <v>1921</v>
      </c>
      <c r="E318" s="632" t="s">
        <v>1575</v>
      </c>
      <c r="F318" s="633" t="s">
        <v>1929</v>
      </c>
      <c r="G318" s="632" t="s">
        <v>573</v>
      </c>
      <c r="H318" s="632" t="s">
        <v>1638</v>
      </c>
      <c r="I318" s="632" t="s">
        <v>1639</v>
      </c>
      <c r="J318" s="632" t="s">
        <v>1640</v>
      </c>
      <c r="K318" s="632" t="s">
        <v>1641</v>
      </c>
      <c r="L318" s="634">
        <v>955.04</v>
      </c>
      <c r="M318" s="634">
        <v>1</v>
      </c>
      <c r="N318" s="635">
        <v>955.04</v>
      </c>
    </row>
    <row r="319" spans="1:14" ht="14.4" customHeight="1" x14ac:dyDescent="0.3">
      <c r="A319" s="630" t="s">
        <v>544</v>
      </c>
      <c r="B319" s="631" t="s">
        <v>1919</v>
      </c>
      <c r="C319" s="632" t="s">
        <v>554</v>
      </c>
      <c r="D319" s="633" t="s">
        <v>1921</v>
      </c>
      <c r="E319" s="632" t="s">
        <v>1575</v>
      </c>
      <c r="F319" s="633" t="s">
        <v>1929</v>
      </c>
      <c r="G319" s="632" t="s">
        <v>573</v>
      </c>
      <c r="H319" s="632" t="s">
        <v>1642</v>
      </c>
      <c r="I319" s="632" t="s">
        <v>1643</v>
      </c>
      <c r="J319" s="632" t="s">
        <v>1644</v>
      </c>
      <c r="K319" s="632"/>
      <c r="L319" s="634">
        <v>730.62</v>
      </c>
      <c r="M319" s="634">
        <v>3</v>
      </c>
      <c r="N319" s="635">
        <v>2191.86</v>
      </c>
    </row>
    <row r="320" spans="1:14" ht="14.4" customHeight="1" x14ac:dyDescent="0.3">
      <c r="A320" s="630" t="s">
        <v>544</v>
      </c>
      <c r="B320" s="631" t="s">
        <v>1919</v>
      </c>
      <c r="C320" s="632" t="s">
        <v>554</v>
      </c>
      <c r="D320" s="633" t="s">
        <v>1921</v>
      </c>
      <c r="E320" s="632" t="s">
        <v>1575</v>
      </c>
      <c r="F320" s="633" t="s">
        <v>1929</v>
      </c>
      <c r="G320" s="632" t="s">
        <v>573</v>
      </c>
      <c r="H320" s="632" t="s">
        <v>1645</v>
      </c>
      <c r="I320" s="632" t="s">
        <v>1645</v>
      </c>
      <c r="J320" s="632" t="s">
        <v>1646</v>
      </c>
      <c r="K320" s="632" t="s">
        <v>1647</v>
      </c>
      <c r="L320" s="634">
        <v>1079.0999999999999</v>
      </c>
      <c r="M320" s="634">
        <v>5</v>
      </c>
      <c r="N320" s="635">
        <v>5395.5</v>
      </c>
    </row>
    <row r="321" spans="1:14" ht="14.4" customHeight="1" x14ac:dyDescent="0.3">
      <c r="A321" s="630" t="s">
        <v>544</v>
      </c>
      <c r="B321" s="631" t="s">
        <v>1919</v>
      </c>
      <c r="C321" s="632" t="s">
        <v>554</v>
      </c>
      <c r="D321" s="633" t="s">
        <v>1921</v>
      </c>
      <c r="E321" s="632" t="s">
        <v>1575</v>
      </c>
      <c r="F321" s="633" t="s">
        <v>1929</v>
      </c>
      <c r="G321" s="632" t="s">
        <v>573</v>
      </c>
      <c r="H321" s="632" t="s">
        <v>1648</v>
      </c>
      <c r="I321" s="632" t="s">
        <v>1649</v>
      </c>
      <c r="J321" s="632" t="s">
        <v>1650</v>
      </c>
      <c r="K321" s="632" t="s">
        <v>1651</v>
      </c>
      <c r="L321" s="634">
        <v>82.830003400907188</v>
      </c>
      <c r="M321" s="634">
        <v>104</v>
      </c>
      <c r="N321" s="635">
        <v>8614.3203536943474</v>
      </c>
    </row>
    <row r="322" spans="1:14" ht="14.4" customHeight="1" x14ac:dyDescent="0.3">
      <c r="A322" s="630" t="s">
        <v>544</v>
      </c>
      <c r="B322" s="631" t="s">
        <v>1919</v>
      </c>
      <c r="C322" s="632" t="s">
        <v>554</v>
      </c>
      <c r="D322" s="633" t="s">
        <v>1921</v>
      </c>
      <c r="E322" s="632" t="s">
        <v>1575</v>
      </c>
      <c r="F322" s="633" t="s">
        <v>1929</v>
      </c>
      <c r="G322" s="632" t="s">
        <v>573</v>
      </c>
      <c r="H322" s="632" t="s">
        <v>1652</v>
      </c>
      <c r="I322" s="632" t="s">
        <v>1653</v>
      </c>
      <c r="J322" s="632" t="s">
        <v>1654</v>
      </c>
      <c r="K322" s="632" t="s">
        <v>885</v>
      </c>
      <c r="L322" s="634">
        <v>246.19641248464242</v>
      </c>
      <c r="M322" s="634">
        <v>18</v>
      </c>
      <c r="N322" s="635">
        <v>4431.5354247235637</v>
      </c>
    </row>
    <row r="323" spans="1:14" ht="14.4" customHeight="1" x14ac:dyDescent="0.3">
      <c r="A323" s="630" t="s">
        <v>544</v>
      </c>
      <c r="B323" s="631" t="s">
        <v>1919</v>
      </c>
      <c r="C323" s="632" t="s">
        <v>554</v>
      </c>
      <c r="D323" s="633" t="s">
        <v>1921</v>
      </c>
      <c r="E323" s="632" t="s">
        <v>1575</v>
      </c>
      <c r="F323" s="633" t="s">
        <v>1929</v>
      </c>
      <c r="G323" s="632" t="s">
        <v>573</v>
      </c>
      <c r="H323" s="632" t="s">
        <v>1655</v>
      </c>
      <c r="I323" s="632" t="s">
        <v>1655</v>
      </c>
      <c r="J323" s="632" t="s">
        <v>1656</v>
      </c>
      <c r="K323" s="632" t="s">
        <v>1657</v>
      </c>
      <c r="L323" s="634">
        <v>1851.4999999999995</v>
      </c>
      <c r="M323" s="634">
        <v>3.5999999999999996</v>
      </c>
      <c r="N323" s="635">
        <v>6665.3999999999978</v>
      </c>
    </row>
    <row r="324" spans="1:14" ht="14.4" customHeight="1" x14ac:dyDescent="0.3">
      <c r="A324" s="630" t="s">
        <v>544</v>
      </c>
      <c r="B324" s="631" t="s">
        <v>1919</v>
      </c>
      <c r="C324" s="632" t="s">
        <v>554</v>
      </c>
      <c r="D324" s="633" t="s">
        <v>1921</v>
      </c>
      <c r="E324" s="632" t="s">
        <v>1575</v>
      </c>
      <c r="F324" s="633" t="s">
        <v>1929</v>
      </c>
      <c r="G324" s="632" t="s">
        <v>573</v>
      </c>
      <c r="H324" s="632" t="s">
        <v>1658</v>
      </c>
      <c r="I324" s="632" t="s">
        <v>1658</v>
      </c>
      <c r="J324" s="632" t="s">
        <v>1659</v>
      </c>
      <c r="K324" s="632" t="s">
        <v>1660</v>
      </c>
      <c r="L324" s="634">
        <v>1907.61</v>
      </c>
      <c r="M324" s="634">
        <v>1</v>
      </c>
      <c r="N324" s="635">
        <v>1907.61</v>
      </c>
    </row>
    <row r="325" spans="1:14" ht="14.4" customHeight="1" x14ac:dyDescent="0.3">
      <c r="A325" s="630" t="s">
        <v>544</v>
      </c>
      <c r="B325" s="631" t="s">
        <v>1919</v>
      </c>
      <c r="C325" s="632" t="s">
        <v>554</v>
      </c>
      <c r="D325" s="633" t="s">
        <v>1921</v>
      </c>
      <c r="E325" s="632" t="s">
        <v>1575</v>
      </c>
      <c r="F325" s="633" t="s">
        <v>1929</v>
      </c>
      <c r="G325" s="632" t="s">
        <v>573</v>
      </c>
      <c r="H325" s="632" t="s">
        <v>1661</v>
      </c>
      <c r="I325" s="632" t="s">
        <v>238</v>
      </c>
      <c r="J325" s="632" t="s">
        <v>1662</v>
      </c>
      <c r="K325" s="632" t="s">
        <v>1663</v>
      </c>
      <c r="L325" s="634">
        <v>819.95</v>
      </c>
      <c r="M325" s="634">
        <v>1</v>
      </c>
      <c r="N325" s="635">
        <v>819.95</v>
      </c>
    </row>
    <row r="326" spans="1:14" ht="14.4" customHeight="1" x14ac:dyDescent="0.3">
      <c r="A326" s="630" t="s">
        <v>544</v>
      </c>
      <c r="B326" s="631" t="s">
        <v>1919</v>
      </c>
      <c r="C326" s="632" t="s">
        <v>554</v>
      </c>
      <c r="D326" s="633" t="s">
        <v>1921</v>
      </c>
      <c r="E326" s="632" t="s">
        <v>1575</v>
      </c>
      <c r="F326" s="633" t="s">
        <v>1929</v>
      </c>
      <c r="G326" s="632" t="s">
        <v>573</v>
      </c>
      <c r="H326" s="632" t="s">
        <v>1664</v>
      </c>
      <c r="I326" s="632" t="s">
        <v>1664</v>
      </c>
      <c r="J326" s="632" t="s">
        <v>1665</v>
      </c>
      <c r="K326" s="632" t="s">
        <v>1666</v>
      </c>
      <c r="L326" s="634">
        <v>920</v>
      </c>
      <c r="M326" s="634">
        <v>9.8000000000000025</v>
      </c>
      <c r="N326" s="635">
        <v>9016.0000000000018</v>
      </c>
    </row>
    <row r="327" spans="1:14" ht="14.4" customHeight="1" x14ac:dyDescent="0.3">
      <c r="A327" s="630" t="s">
        <v>544</v>
      </c>
      <c r="B327" s="631" t="s">
        <v>1919</v>
      </c>
      <c r="C327" s="632" t="s">
        <v>554</v>
      </c>
      <c r="D327" s="633" t="s">
        <v>1921</v>
      </c>
      <c r="E327" s="632" t="s">
        <v>1575</v>
      </c>
      <c r="F327" s="633" t="s">
        <v>1929</v>
      </c>
      <c r="G327" s="632" t="s">
        <v>573</v>
      </c>
      <c r="H327" s="632" t="s">
        <v>1667</v>
      </c>
      <c r="I327" s="632" t="s">
        <v>1668</v>
      </c>
      <c r="J327" s="632" t="s">
        <v>1669</v>
      </c>
      <c r="K327" s="632" t="s">
        <v>1670</v>
      </c>
      <c r="L327" s="634">
        <v>862.87000000000012</v>
      </c>
      <c r="M327" s="634">
        <v>10</v>
      </c>
      <c r="N327" s="635">
        <v>8628.7000000000007</v>
      </c>
    </row>
    <row r="328" spans="1:14" ht="14.4" customHeight="1" x14ac:dyDescent="0.3">
      <c r="A328" s="630" t="s">
        <v>544</v>
      </c>
      <c r="B328" s="631" t="s">
        <v>1919</v>
      </c>
      <c r="C328" s="632" t="s">
        <v>554</v>
      </c>
      <c r="D328" s="633" t="s">
        <v>1921</v>
      </c>
      <c r="E328" s="632" t="s">
        <v>1575</v>
      </c>
      <c r="F328" s="633" t="s">
        <v>1929</v>
      </c>
      <c r="G328" s="632" t="s">
        <v>1391</v>
      </c>
      <c r="H328" s="632" t="s">
        <v>1671</v>
      </c>
      <c r="I328" s="632" t="s">
        <v>1672</v>
      </c>
      <c r="J328" s="632" t="s">
        <v>1673</v>
      </c>
      <c r="K328" s="632" t="s">
        <v>1674</v>
      </c>
      <c r="L328" s="634">
        <v>88.600011474026289</v>
      </c>
      <c r="M328" s="634">
        <v>44</v>
      </c>
      <c r="N328" s="635">
        <v>3898.4005048571566</v>
      </c>
    </row>
    <row r="329" spans="1:14" ht="14.4" customHeight="1" x14ac:dyDescent="0.3">
      <c r="A329" s="630" t="s">
        <v>544</v>
      </c>
      <c r="B329" s="631" t="s">
        <v>1919</v>
      </c>
      <c r="C329" s="632" t="s">
        <v>554</v>
      </c>
      <c r="D329" s="633" t="s">
        <v>1921</v>
      </c>
      <c r="E329" s="632" t="s">
        <v>1575</v>
      </c>
      <c r="F329" s="633" t="s">
        <v>1929</v>
      </c>
      <c r="G329" s="632" t="s">
        <v>1391</v>
      </c>
      <c r="H329" s="632" t="s">
        <v>1675</v>
      </c>
      <c r="I329" s="632" t="s">
        <v>1676</v>
      </c>
      <c r="J329" s="632" t="s">
        <v>1677</v>
      </c>
      <c r="K329" s="632" t="s">
        <v>1678</v>
      </c>
      <c r="L329" s="634">
        <v>45.846493457091341</v>
      </c>
      <c r="M329" s="634">
        <v>266</v>
      </c>
      <c r="N329" s="635">
        <v>12195.167259586296</v>
      </c>
    </row>
    <row r="330" spans="1:14" ht="14.4" customHeight="1" x14ac:dyDescent="0.3">
      <c r="A330" s="630" t="s">
        <v>544</v>
      </c>
      <c r="B330" s="631" t="s">
        <v>1919</v>
      </c>
      <c r="C330" s="632" t="s">
        <v>554</v>
      </c>
      <c r="D330" s="633" t="s">
        <v>1921</v>
      </c>
      <c r="E330" s="632" t="s">
        <v>1575</v>
      </c>
      <c r="F330" s="633" t="s">
        <v>1929</v>
      </c>
      <c r="G330" s="632" t="s">
        <v>1391</v>
      </c>
      <c r="H330" s="632" t="s">
        <v>1679</v>
      </c>
      <c r="I330" s="632" t="s">
        <v>1680</v>
      </c>
      <c r="J330" s="632" t="s">
        <v>1681</v>
      </c>
      <c r="K330" s="632" t="s">
        <v>1682</v>
      </c>
      <c r="L330" s="634">
        <v>74.700198224303065</v>
      </c>
      <c r="M330" s="634">
        <v>10</v>
      </c>
      <c r="N330" s="635">
        <v>747.00198224303062</v>
      </c>
    </row>
    <row r="331" spans="1:14" ht="14.4" customHeight="1" x14ac:dyDescent="0.3">
      <c r="A331" s="630" t="s">
        <v>544</v>
      </c>
      <c r="B331" s="631" t="s">
        <v>1919</v>
      </c>
      <c r="C331" s="632" t="s">
        <v>554</v>
      </c>
      <c r="D331" s="633" t="s">
        <v>1921</v>
      </c>
      <c r="E331" s="632" t="s">
        <v>1575</v>
      </c>
      <c r="F331" s="633" t="s">
        <v>1929</v>
      </c>
      <c r="G331" s="632" t="s">
        <v>1391</v>
      </c>
      <c r="H331" s="632" t="s">
        <v>1683</v>
      </c>
      <c r="I331" s="632" t="s">
        <v>1684</v>
      </c>
      <c r="J331" s="632" t="s">
        <v>1685</v>
      </c>
      <c r="K331" s="632" t="s">
        <v>1686</v>
      </c>
      <c r="L331" s="634">
        <v>261.72237430167598</v>
      </c>
      <c r="M331" s="634">
        <v>358</v>
      </c>
      <c r="N331" s="635">
        <v>93696.61</v>
      </c>
    </row>
    <row r="332" spans="1:14" ht="14.4" customHeight="1" x14ac:dyDescent="0.3">
      <c r="A332" s="630" t="s">
        <v>544</v>
      </c>
      <c r="B332" s="631" t="s">
        <v>1919</v>
      </c>
      <c r="C332" s="632" t="s">
        <v>554</v>
      </c>
      <c r="D332" s="633" t="s">
        <v>1921</v>
      </c>
      <c r="E332" s="632" t="s">
        <v>1575</v>
      </c>
      <c r="F332" s="633" t="s">
        <v>1929</v>
      </c>
      <c r="G332" s="632" t="s">
        <v>1391</v>
      </c>
      <c r="H332" s="632" t="s">
        <v>1687</v>
      </c>
      <c r="I332" s="632" t="s">
        <v>1688</v>
      </c>
      <c r="J332" s="632" t="s">
        <v>1689</v>
      </c>
      <c r="K332" s="632" t="s">
        <v>1614</v>
      </c>
      <c r="L332" s="634">
        <v>207.00000000000003</v>
      </c>
      <c r="M332" s="634">
        <v>4.8</v>
      </c>
      <c r="N332" s="635">
        <v>993.60000000000014</v>
      </c>
    </row>
    <row r="333" spans="1:14" ht="14.4" customHeight="1" x14ac:dyDescent="0.3">
      <c r="A333" s="630" t="s">
        <v>544</v>
      </c>
      <c r="B333" s="631" t="s">
        <v>1919</v>
      </c>
      <c r="C333" s="632" t="s">
        <v>554</v>
      </c>
      <c r="D333" s="633" t="s">
        <v>1921</v>
      </c>
      <c r="E333" s="632" t="s">
        <v>1575</v>
      </c>
      <c r="F333" s="633" t="s">
        <v>1929</v>
      </c>
      <c r="G333" s="632" t="s">
        <v>1391</v>
      </c>
      <c r="H333" s="632" t="s">
        <v>1690</v>
      </c>
      <c r="I333" s="632" t="s">
        <v>1691</v>
      </c>
      <c r="J333" s="632" t="s">
        <v>1692</v>
      </c>
      <c r="K333" s="632" t="s">
        <v>1693</v>
      </c>
      <c r="L333" s="634">
        <v>94.701007854882945</v>
      </c>
      <c r="M333" s="634">
        <v>100.4</v>
      </c>
      <c r="N333" s="635">
        <v>9507.9811886302487</v>
      </c>
    </row>
    <row r="334" spans="1:14" ht="14.4" customHeight="1" x14ac:dyDescent="0.3">
      <c r="A334" s="630" t="s">
        <v>544</v>
      </c>
      <c r="B334" s="631" t="s">
        <v>1919</v>
      </c>
      <c r="C334" s="632" t="s">
        <v>554</v>
      </c>
      <c r="D334" s="633" t="s">
        <v>1921</v>
      </c>
      <c r="E334" s="632" t="s">
        <v>1575</v>
      </c>
      <c r="F334" s="633" t="s">
        <v>1929</v>
      </c>
      <c r="G334" s="632" t="s">
        <v>1391</v>
      </c>
      <c r="H334" s="632" t="s">
        <v>1694</v>
      </c>
      <c r="I334" s="632" t="s">
        <v>1695</v>
      </c>
      <c r="J334" s="632" t="s">
        <v>1696</v>
      </c>
      <c r="K334" s="632" t="s">
        <v>1697</v>
      </c>
      <c r="L334" s="634">
        <v>75.220191639957733</v>
      </c>
      <c r="M334" s="634">
        <v>52</v>
      </c>
      <c r="N334" s="635">
        <v>3911.4499652778018</v>
      </c>
    </row>
    <row r="335" spans="1:14" ht="14.4" customHeight="1" x14ac:dyDescent="0.3">
      <c r="A335" s="630" t="s">
        <v>544</v>
      </c>
      <c r="B335" s="631" t="s">
        <v>1919</v>
      </c>
      <c r="C335" s="632" t="s">
        <v>554</v>
      </c>
      <c r="D335" s="633" t="s">
        <v>1921</v>
      </c>
      <c r="E335" s="632" t="s">
        <v>1575</v>
      </c>
      <c r="F335" s="633" t="s">
        <v>1929</v>
      </c>
      <c r="G335" s="632" t="s">
        <v>1391</v>
      </c>
      <c r="H335" s="632" t="s">
        <v>1698</v>
      </c>
      <c r="I335" s="632" t="s">
        <v>1699</v>
      </c>
      <c r="J335" s="632" t="s">
        <v>1700</v>
      </c>
      <c r="K335" s="632" t="s">
        <v>1682</v>
      </c>
      <c r="L335" s="634">
        <v>54.42996269939146</v>
      </c>
      <c r="M335" s="634">
        <v>92</v>
      </c>
      <c r="N335" s="635">
        <v>5007.5565683440145</v>
      </c>
    </row>
    <row r="336" spans="1:14" ht="14.4" customHeight="1" x14ac:dyDescent="0.3">
      <c r="A336" s="630" t="s">
        <v>544</v>
      </c>
      <c r="B336" s="631" t="s">
        <v>1919</v>
      </c>
      <c r="C336" s="632" t="s">
        <v>554</v>
      </c>
      <c r="D336" s="633" t="s">
        <v>1921</v>
      </c>
      <c r="E336" s="632" t="s">
        <v>1575</v>
      </c>
      <c r="F336" s="633" t="s">
        <v>1929</v>
      </c>
      <c r="G336" s="632" t="s">
        <v>1391</v>
      </c>
      <c r="H336" s="632" t="s">
        <v>1701</v>
      </c>
      <c r="I336" s="632" t="s">
        <v>1702</v>
      </c>
      <c r="J336" s="632" t="s">
        <v>1703</v>
      </c>
      <c r="K336" s="632" t="s">
        <v>1704</v>
      </c>
      <c r="L336" s="634">
        <v>59.789869387606494</v>
      </c>
      <c r="M336" s="634">
        <v>10</v>
      </c>
      <c r="N336" s="635">
        <v>597.89869387606495</v>
      </c>
    </row>
    <row r="337" spans="1:14" ht="14.4" customHeight="1" x14ac:dyDescent="0.3">
      <c r="A337" s="630" t="s">
        <v>544</v>
      </c>
      <c r="B337" s="631" t="s">
        <v>1919</v>
      </c>
      <c r="C337" s="632" t="s">
        <v>554</v>
      </c>
      <c r="D337" s="633" t="s">
        <v>1921</v>
      </c>
      <c r="E337" s="632" t="s">
        <v>1575</v>
      </c>
      <c r="F337" s="633" t="s">
        <v>1929</v>
      </c>
      <c r="G337" s="632" t="s">
        <v>1391</v>
      </c>
      <c r="H337" s="632" t="s">
        <v>1705</v>
      </c>
      <c r="I337" s="632" t="s">
        <v>1706</v>
      </c>
      <c r="J337" s="632" t="s">
        <v>1707</v>
      </c>
      <c r="K337" s="632" t="s">
        <v>1708</v>
      </c>
      <c r="L337" s="634">
        <v>12572.465454545456</v>
      </c>
      <c r="M337" s="634">
        <v>11</v>
      </c>
      <c r="N337" s="635">
        <v>138297.12000000002</v>
      </c>
    </row>
    <row r="338" spans="1:14" ht="14.4" customHeight="1" x14ac:dyDescent="0.3">
      <c r="A338" s="630" t="s">
        <v>544</v>
      </c>
      <c r="B338" s="631" t="s">
        <v>1919</v>
      </c>
      <c r="C338" s="632" t="s">
        <v>554</v>
      </c>
      <c r="D338" s="633" t="s">
        <v>1921</v>
      </c>
      <c r="E338" s="632" t="s">
        <v>1575</v>
      </c>
      <c r="F338" s="633" t="s">
        <v>1929</v>
      </c>
      <c r="G338" s="632" t="s">
        <v>1391</v>
      </c>
      <c r="H338" s="632" t="s">
        <v>1709</v>
      </c>
      <c r="I338" s="632" t="s">
        <v>1709</v>
      </c>
      <c r="J338" s="632" t="s">
        <v>1710</v>
      </c>
      <c r="K338" s="632" t="s">
        <v>1711</v>
      </c>
      <c r="L338" s="634">
        <v>1831.5039942232265</v>
      </c>
      <c r="M338" s="634">
        <v>28.000000000000004</v>
      </c>
      <c r="N338" s="635">
        <v>51282.111838250348</v>
      </c>
    </row>
    <row r="339" spans="1:14" ht="14.4" customHeight="1" x14ac:dyDescent="0.3">
      <c r="A339" s="630" t="s">
        <v>544</v>
      </c>
      <c r="B339" s="631" t="s">
        <v>1919</v>
      </c>
      <c r="C339" s="632" t="s">
        <v>554</v>
      </c>
      <c r="D339" s="633" t="s">
        <v>1921</v>
      </c>
      <c r="E339" s="632" t="s">
        <v>1712</v>
      </c>
      <c r="F339" s="633" t="s">
        <v>1930</v>
      </c>
      <c r="G339" s="632" t="s">
        <v>573</v>
      </c>
      <c r="H339" s="632" t="s">
        <v>1713</v>
      </c>
      <c r="I339" s="632" t="s">
        <v>1714</v>
      </c>
      <c r="J339" s="632" t="s">
        <v>1715</v>
      </c>
      <c r="K339" s="632" t="s">
        <v>1716</v>
      </c>
      <c r="L339" s="634">
        <v>78.790000000000006</v>
      </c>
      <c r="M339" s="634">
        <v>4</v>
      </c>
      <c r="N339" s="635">
        <v>315.16000000000003</v>
      </c>
    </row>
    <row r="340" spans="1:14" ht="14.4" customHeight="1" x14ac:dyDescent="0.3">
      <c r="A340" s="630" t="s">
        <v>544</v>
      </c>
      <c r="B340" s="631" t="s">
        <v>1919</v>
      </c>
      <c r="C340" s="632" t="s">
        <v>554</v>
      </c>
      <c r="D340" s="633" t="s">
        <v>1921</v>
      </c>
      <c r="E340" s="632" t="s">
        <v>1712</v>
      </c>
      <c r="F340" s="633" t="s">
        <v>1930</v>
      </c>
      <c r="G340" s="632" t="s">
        <v>573</v>
      </c>
      <c r="H340" s="632" t="s">
        <v>1717</v>
      </c>
      <c r="I340" s="632" t="s">
        <v>1718</v>
      </c>
      <c r="J340" s="632" t="s">
        <v>1719</v>
      </c>
      <c r="K340" s="632" t="s">
        <v>1720</v>
      </c>
      <c r="L340" s="634">
        <v>80.510000000000005</v>
      </c>
      <c r="M340" s="634">
        <v>2</v>
      </c>
      <c r="N340" s="635">
        <v>161.02000000000001</v>
      </c>
    </row>
    <row r="341" spans="1:14" ht="14.4" customHeight="1" x14ac:dyDescent="0.3">
      <c r="A341" s="630" t="s">
        <v>544</v>
      </c>
      <c r="B341" s="631" t="s">
        <v>1919</v>
      </c>
      <c r="C341" s="632" t="s">
        <v>554</v>
      </c>
      <c r="D341" s="633" t="s">
        <v>1921</v>
      </c>
      <c r="E341" s="632" t="s">
        <v>1712</v>
      </c>
      <c r="F341" s="633" t="s">
        <v>1930</v>
      </c>
      <c r="G341" s="632" t="s">
        <v>573</v>
      </c>
      <c r="H341" s="632" t="s">
        <v>1721</v>
      </c>
      <c r="I341" s="632" t="s">
        <v>1722</v>
      </c>
      <c r="J341" s="632" t="s">
        <v>1723</v>
      </c>
      <c r="K341" s="632" t="s">
        <v>1724</v>
      </c>
      <c r="L341" s="634">
        <v>7691.7800000000016</v>
      </c>
      <c r="M341" s="634">
        <v>10</v>
      </c>
      <c r="N341" s="635">
        <v>76917.800000000017</v>
      </c>
    </row>
    <row r="342" spans="1:14" ht="14.4" customHeight="1" x14ac:dyDescent="0.3">
      <c r="A342" s="630" t="s">
        <v>544</v>
      </c>
      <c r="B342" s="631" t="s">
        <v>1919</v>
      </c>
      <c r="C342" s="632" t="s">
        <v>554</v>
      </c>
      <c r="D342" s="633" t="s">
        <v>1921</v>
      </c>
      <c r="E342" s="632" t="s">
        <v>1712</v>
      </c>
      <c r="F342" s="633" t="s">
        <v>1930</v>
      </c>
      <c r="G342" s="632" t="s">
        <v>573</v>
      </c>
      <c r="H342" s="632" t="s">
        <v>1725</v>
      </c>
      <c r="I342" s="632" t="s">
        <v>1726</v>
      </c>
      <c r="J342" s="632" t="s">
        <v>1727</v>
      </c>
      <c r="K342" s="632" t="s">
        <v>1728</v>
      </c>
      <c r="L342" s="634">
        <v>7690</v>
      </c>
      <c r="M342" s="634">
        <v>20</v>
      </c>
      <c r="N342" s="635">
        <v>153800</v>
      </c>
    </row>
    <row r="343" spans="1:14" ht="14.4" customHeight="1" x14ac:dyDescent="0.3">
      <c r="A343" s="630" t="s">
        <v>544</v>
      </c>
      <c r="B343" s="631" t="s">
        <v>1919</v>
      </c>
      <c r="C343" s="632" t="s">
        <v>554</v>
      </c>
      <c r="D343" s="633" t="s">
        <v>1921</v>
      </c>
      <c r="E343" s="632" t="s">
        <v>1712</v>
      </c>
      <c r="F343" s="633" t="s">
        <v>1930</v>
      </c>
      <c r="G343" s="632" t="s">
        <v>573</v>
      </c>
      <c r="H343" s="632" t="s">
        <v>1729</v>
      </c>
      <c r="I343" s="632" t="s">
        <v>1729</v>
      </c>
      <c r="J343" s="632" t="s">
        <v>1730</v>
      </c>
      <c r="K343" s="632" t="s">
        <v>1731</v>
      </c>
      <c r="L343" s="634">
        <v>9614.7200000000012</v>
      </c>
      <c r="M343" s="634">
        <v>3</v>
      </c>
      <c r="N343" s="635">
        <v>28844.160000000003</v>
      </c>
    </row>
    <row r="344" spans="1:14" ht="14.4" customHeight="1" x14ac:dyDescent="0.3">
      <c r="A344" s="630" t="s">
        <v>544</v>
      </c>
      <c r="B344" s="631" t="s">
        <v>1919</v>
      </c>
      <c r="C344" s="632" t="s">
        <v>554</v>
      </c>
      <c r="D344" s="633" t="s">
        <v>1921</v>
      </c>
      <c r="E344" s="632" t="s">
        <v>1712</v>
      </c>
      <c r="F344" s="633" t="s">
        <v>1930</v>
      </c>
      <c r="G344" s="632" t="s">
        <v>1391</v>
      </c>
      <c r="H344" s="632" t="s">
        <v>1732</v>
      </c>
      <c r="I344" s="632" t="s">
        <v>1733</v>
      </c>
      <c r="J344" s="632" t="s">
        <v>1734</v>
      </c>
      <c r="K344" s="632"/>
      <c r="L344" s="634">
        <v>52.185882206576728</v>
      </c>
      <c r="M344" s="634">
        <v>613</v>
      </c>
      <c r="N344" s="635">
        <v>31989.945792631534</v>
      </c>
    </row>
    <row r="345" spans="1:14" ht="14.4" customHeight="1" x14ac:dyDescent="0.3">
      <c r="A345" s="630" t="s">
        <v>544</v>
      </c>
      <c r="B345" s="631" t="s">
        <v>1919</v>
      </c>
      <c r="C345" s="632" t="s">
        <v>554</v>
      </c>
      <c r="D345" s="633" t="s">
        <v>1921</v>
      </c>
      <c r="E345" s="632" t="s">
        <v>1712</v>
      </c>
      <c r="F345" s="633" t="s">
        <v>1930</v>
      </c>
      <c r="G345" s="632" t="s">
        <v>1391</v>
      </c>
      <c r="H345" s="632" t="s">
        <v>1735</v>
      </c>
      <c r="I345" s="632" t="s">
        <v>1736</v>
      </c>
      <c r="J345" s="632" t="s">
        <v>1737</v>
      </c>
      <c r="K345" s="632" t="s">
        <v>1738</v>
      </c>
      <c r="L345" s="634">
        <v>2997.3810411728227</v>
      </c>
      <c r="M345" s="634">
        <v>42</v>
      </c>
      <c r="N345" s="635">
        <v>125890.00372925855</v>
      </c>
    </row>
    <row r="346" spans="1:14" ht="14.4" customHeight="1" x14ac:dyDescent="0.3">
      <c r="A346" s="630" t="s">
        <v>544</v>
      </c>
      <c r="B346" s="631" t="s">
        <v>1919</v>
      </c>
      <c r="C346" s="632" t="s">
        <v>554</v>
      </c>
      <c r="D346" s="633" t="s">
        <v>1921</v>
      </c>
      <c r="E346" s="632" t="s">
        <v>1712</v>
      </c>
      <c r="F346" s="633" t="s">
        <v>1930</v>
      </c>
      <c r="G346" s="632" t="s">
        <v>1391</v>
      </c>
      <c r="H346" s="632" t="s">
        <v>1739</v>
      </c>
      <c r="I346" s="632" t="s">
        <v>1740</v>
      </c>
      <c r="J346" s="632" t="s">
        <v>1741</v>
      </c>
      <c r="K346" s="632" t="s">
        <v>1742</v>
      </c>
      <c r="L346" s="634">
        <v>7840.9111313267103</v>
      </c>
      <c r="M346" s="634">
        <v>27</v>
      </c>
      <c r="N346" s="635">
        <v>211704.60054582119</v>
      </c>
    </row>
    <row r="347" spans="1:14" ht="14.4" customHeight="1" x14ac:dyDescent="0.3">
      <c r="A347" s="630" t="s">
        <v>544</v>
      </c>
      <c r="B347" s="631" t="s">
        <v>1919</v>
      </c>
      <c r="C347" s="632" t="s">
        <v>554</v>
      </c>
      <c r="D347" s="633" t="s">
        <v>1921</v>
      </c>
      <c r="E347" s="632" t="s">
        <v>1743</v>
      </c>
      <c r="F347" s="633" t="s">
        <v>1931</v>
      </c>
      <c r="G347" s="632"/>
      <c r="H347" s="632"/>
      <c r="I347" s="632" t="s">
        <v>1744</v>
      </c>
      <c r="J347" s="632" t="s">
        <v>1745</v>
      </c>
      <c r="K347" s="632"/>
      <c r="L347" s="634">
        <v>3842.0399999999995</v>
      </c>
      <c r="M347" s="634">
        <v>3</v>
      </c>
      <c r="N347" s="635">
        <v>11526.119999999999</v>
      </c>
    </row>
    <row r="348" spans="1:14" ht="14.4" customHeight="1" x14ac:dyDescent="0.3">
      <c r="A348" s="630" t="s">
        <v>544</v>
      </c>
      <c r="B348" s="631" t="s">
        <v>1919</v>
      </c>
      <c r="C348" s="632" t="s">
        <v>554</v>
      </c>
      <c r="D348" s="633" t="s">
        <v>1921</v>
      </c>
      <c r="E348" s="632" t="s">
        <v>1743</v>
      </c>
      <c r="F348" s="633" t="s">
        <v>1931</v>
      </c>
      <c r="G348" s="632"/>
      <c r="H348" s="632"/>
      <c r="I348" s="632" t="s">
        <v>1746</v>
      </c>
      <c r="J348" s="632" t="s">
        <v>1747</v>
      </c>
      <c r="K348" s="632"/>
      <c r="L348" s="634">
        <v>1407.5400000000006</v>
      </c>
      <c r="M348" s="634">
        <v>33</v>
      </c>
      <c r="N348" s="635">
        <v>46448.820000000022</v>
      </c>
    </row>
    <row r="349" spans="1:14" ht="14.4" customHeight="1" x14ac:dyDescent="0.3">
      <c r="A349" s="630" t="s">
        <v>544</v>
      </c>
      <c r="B349" s="631" t="s">
        <v>1919</v>
      </c>
      <c r="C349" s="632" t="s">
        <v>554</v>
      </c>
      <c r="D349" s="633" t="s">
        <v>1921</v>
      </c>
      <c r="E349" s="632" t="s">
        <v>1743</v>
      </c>
      <c r="F349" s="633" t="s">
        <v>1931</v>
      </c>
      <c r="G349" s="632"/>
      <c r="H349" s="632"/>
      <c r="I349" s="632" t="s">
        <v>1748</v>
      </c>
      <c r="J349" s="632" t="s">
        <v>1749</v>
      </c>
      <c r="K349" s="632"/>
      <c r="L349" s="634">
        <v>10465</v>
      </c>
      <c r="M349" s="634">
        <v>1</v>
      </c>
      <c r="N349" s="635">
        <v>10465</v>
      </c>
    </row>
    <row r="350" spans="1:14" ht="14.4" customHeight="1" x14ac:dyDescent="0.3">
      <c r="A350" s="630" t="s">
        <v>544</v>
      </c>
      <c r="B350" s="631" t="s">
        <v>1919</v>
      </c>
      <c r="C350" s="632" t="s">
        <v>554</v>
      </c>
      <c r="D350" s="633" t="s">
        <v>1921</v>
      </c>
      <c r="E350" s="632" t="s">
        <v>1743</v>
      </c>
      <c r="F350" s="633" t="s">
        <v>1931</v>
      </c>
      <c r="G350" s="632"/>
      <c r="H350" s="632"/>
      <c r="I350" s="632" t="s">
        <v>1750</v>
      </c>
      <c r="J350" s="632" t="s">
        <v>1751</v>
      </c>
      <c r="K350" s="632"/>
      <c r="L350" s="634">
        <v>2187.3000000000002</v>
      </c>
      <c r="M350" s="634">
        <v>6</v>
      </c>
      <c r="N350" s="635">
        <v>13123.800000000001</v>
      </c>
    </row>
    <row r="351" spans="1:14" ht="14.4" customHeight="1" x14ac:dyDescent="0.3">
      <c r="A351" s="630" t="s">
        <v>544</v>
      </c>
      <c r="B351" s="631" t="s">
        <v>1919</v>
      </c>
      <c r="C351" s="632" t="s">
        <v>554</v>
      </c>
      <c r="D351" s="633" t="s">
        <v>1921</v>
      </c>
      <c r="E351" s="632" t="s">
        <v>1743</v>
      </c>
      <c r="F351" s="633" t="s">
        <v>1931</v>
      </c>
      <c r="G351" s="632"/>
      <c r="H351" s="632"/>
      <c r="I351" s="632" t="s">
        <v>1752</v>
      </c>
      <c r="J351" s="632" t="s">
        <v>1753</v>
      </c>
      <c r="K351" s="632"/>
      <c r="L351" s="634">
        <v>8608.9</v>
      </c>
      <c r="M351" s="634">
        <v>18</v>
      </c>
      <c r="N351" s="635">
        <v>154960.19999999998</v>
      </c>
    </row>
    <row r="352" spans="1:14" ht="14.4" customHeight="1" x14ac:dyDescent="0.3">
      <c r="A352" s="630" t="s">
        <v>544</v>
      </c>
      <c r="B352" s="631" t="s">
        <v>1919</v>
      </c>
      <c r="C352" s="632" t="s">
        <v>554</v>
      </c>
      <c r="D352" s="633" t="s">
        <v>1921</v>
      </c>
      <c r="E352" s="632" t="s">
        <v>1743</v>
      </c>
      <c r="F352" s="633" t="s">
        <v>1931</v>
      </c>
      <c r="G352" s="632"/>
      <c r="H352" s="632"/>
      <c r="I352" s="632" t="s">
        <v>1754</v>
      </c>
      <c r="J352" s="632" t="s">
        <v>1755</v>
      </c>
      <c r="K352" s="632"/>
      <c r="L352" s="634">
        <v>684</v>
      </c>
      <c r="M352" s="634">
        <v>2</v>
      </c>
      <c r="N352" s="635">
        <v>1368</v>
      </c>
    </row>
    <row r="353" spans="1:14" ht="14.4" customHeight="1" x14ac:dyDescent="0.3">
      <c r="A353" s="630" t="s">
        <v>544</v>
      </c>
      <c r="B353" s="631" t="s">
        <v>1919</v>
      </c>
      <c r="C353" s="632" t="s">
        <v>557</v>
      </c>
      <c r="D353" s="633" t="s">
        <v>1922</v>
      </c>
      <c r="E353" s="632" t="s">
        <v>572</v>
      </c>
      <c r="F353" s="633" t="s">
        <v>1926</v>
      </c>
      <c r="G353" s="632"/>
      <c r="H353" s="632" t="s">
        <v>1756</v>
      </c>
      <c r="I353" s="632" t="s">
        <v>1756</v>
      </c>
      <c r="J353" s="632" t="s">
        <v>1757</v>
      </c>
      <c r="K353" s="632" t="s">
        <v>1758</v>
      </c>
      <c r="L353" s="634">
        <v>900.00070203790301</v>
      </c>
      <c r="M353" s="634">
        <v>1</v>
      </c>
      <c r="N353" s="635">
        <v>900.00070203790301</v>
      </c>
    </row>
    <row r="354" spans="1:14" ht="14.4" customHeight="1" x14ac:dyDescent="0.3">
      <c r="A354" s="630" t="s">
        <v>544</v>
      </c>
      <c r="B354" s="631" t="s">
        <v>1919</v>
      </c>
      <c r="C354" s="632" t="s">
        <v>557</v>
      </c>
      <c r="D354" s="633" t="s">
        <v>1922</v>
      </c>
      <c r="E354" s="632" t="s">
        <v>572</v>
      </c>
      <c r="F354" s="633" t="s">
        <v>1926</v>
      </c>
      <c r="G354" s="632"/>
      <c r="H354" s="632" t="s">
        <v>1759</v>
      </c>
      <c r="I354" s="632" t="s">
        <v>1760</v>
      </c>
      <c r="J354" s="632" t="s">
        <v>1761</v>
      </c>
      <c r="K354" s="632" t="s">
        <v>1762</v>
      </c>
      <c r="L354" s="634">
        <v>227.87358681567446</v>
      </c>
      <c r="M354" s="634">
        <v>1</v>
      </c>
      <c r="N354" s="635">
        <v>227.87358681567446</v>
      </c>
    </row>
    <row r="355" spans="1:14" ht="14.4" customHeight="1" x14ac:dyDescent="0.3">
      <c r="A355" s="630" t="s">
        <v>544</v>
      </c>
      <c r="B355" s="631" t="s">
        <v>1919</v>
      </c>
      <c r="C355" s="632" t="s">
        <v>557</v>
      </c>
      <c r="D355" s="633" t="s">
        <v>1922</v>
      </c>
      <c r="E355" s="632" t="s">
        <v>572</v>
      </c>
      <c r="F355" s="633" t="s">
        <v>1926</v>
      </c>
      <c r="G355" s="632" t="s">
        <v>573</v>
      </c>
      <c r="H355" s="632" t="s">
        <v>620</v>
      </c>
      <c r="I355" s="632" t="s">
        <v>620</v>
      </c>
      <c r="J355" s="632" t="s">
        <v>575</v>
      </c>
      <c r="K355" s="632" t="s">
        <v>621</v>
      </c>
      <c r="L355" s="634">
        <v>179.4</v>
      </c>
      <c r="M355" s="634">
        <v>6</v>
      </c>
      <c r="N355" s="635">
        <v>1076.4000000000001</v>
      </c>
    </row>
    <row r="356" spans="1:14" ht="14.4" customHeight="1" x14ac:dyDescent="0.3">
      <c r="A356" s="630" t="s">
        <v>544</v>
      </c>
      <c r="B356" s="631" t="s">
        <v>1919</v>
      </c>
      <c r="C356" s="632" t="s">
        <v>557</v>
      </c>
      <c r="D356" s="633" t="s">
        <v>1922</v>
      </c>
      <c r="E356" s="632" t="s">
        <v>572</v>
      </c>
      <c r="F356" s="633" t="s">
        <v>1926</v>
      </c>
      <c r="G356" s="632" t="s">
        <v>573</v>
      </c>
      <c r="H356" s="632" t="s">
        <v>574</v>
      </c>
      <c r="I356" s="632" t="s">
        <v>574</v>
      </c>
      <c r="J356" s="632" t="s">
        <v>575</v>
      </c>
      <c r="K356" s="632" t="s">
        <v>576</v>
      </c>
      <c r="L356" s="634">
        <v>97.18</v>
      </c>
      <c r="M356" s="634">
        <v>4</v>
      </c>
      <c r="N356" s="635">
        <v>388.72</v>
      </c>
    </row>
    <row r="357" spans="1:14" ht="14.4" customHeight="1" x14ac:dyDescent="0.3">
      <c r="A357" s="630" t="s">
        <v>544</v>
      </c>
      <c r="B357" s="631" t="s">
        <v>1919</v>
      </c>
      <c r="C357" s="632" t="s">
        <v>557</v>
      </c>
      <c r="D357" s="633" t="s">
        <v>1922</v>
      </c>
      <c r="E357" s="632" t="s">
        <v>572</v>
      </c>
      <c r="F357" s="633" t="s">
        <v>1926</v>
      </c>
      <c r="G357" s="632" t="s">
        <v>573</v>
      </c>
      <c r="H357" s="632" t="s">
        <v>577</v>
      </c>
      <c r="I357" s="632" t="s">
        <v>577</v>
      </c>
      <c r="J357" s="632" t="s">
        <v>575</v>
      </c>
      <c r="K357" s="632" t="s">
        <v>578</v>
      </c>
      <c r="L357" s="634">
        <v>97.75</v>
      </c>
      <c r="M357" s="634">
        <v>3</v>
      </c>
      <c r="N357" s="635">
        <v>293.25</v>
      </c>
    </row>
    <row r="358" spans="1:14" ht="14.4" customHeight="1" x14ac:dyDescent="0.3">
      <c r="A358" s="630" t="s">
        <v>544</v>
      </c>
      <c r="B358" s="631" t="s">
        <v>1919</v>
      </c>
      <c r="C358" s="632" t="s">
        <v>557</v>
      </c>
      <c r="D358" s="633" t="s">
        <v>1922</v>
      </c>
      <c r="E358" s="632" t="s">
        <v>572</v>
      </c>
      <c r="F358" s="633" t="s">
        <v>1926</v>
      </c>
      <c r="G358" s="632" t="s">
        <v>573</v>
      </c>
      <c r="H358" s="632" t="s">
        <v>630</v>
      </c>
      <c r="I358" s="632" t="s">
        <v>631</v>
      </c>
      <c r="J358" s="632" t="s">
        <v>632</v>
      </c>
      <c r="K358" s="632" t="s">
        <v>633</v>
      </c>
      <c r="L358" s="634">
        <v>84.5700042175352</v>
      </c>
      <c r="M358" s="634">
        <v>35</v>
      </c>
      <c r="N358" s="635">
        <v>2959.950147613732</v>
      </c>
    </row>
    <row r="359" spans="1:14" ht="14.4" customHeight="1" x14ac:dyDescent="0.3">
      <c r="A359" s="630" t="s">
        <v>544</v>
      </c>
      <c r="B359" s="631" t="s">
        <v>1919</v>
      </c>
      <c r="C359" s="632" t="s">
        <v>557</v>
      </c>
      <c r="D359" s="633" t="s">
        <v>1922</v>
      </c>
      <c r="E359" s="632" t="s">
        <v>572</v>
      </c>
      <c r="F359" s="633" t="s">
        <v>1926</v>
      </c>
      <c r="G359" s="632" t="s">
        <v>573</v>
      </c>
      <c r="H359" s="632" t="s">
        <v>579</v>
      </c>
      <c r="I359" s="632" t="s">
        <v>580</v>
      </c>
      <c r="J359" s="632" t="s">
        <v>581</v>
      </c>
      <c r="K359" s="632" t="s">
        <v>582</v>
      </c>
      <c r="L359" s="634">
        <v>98.490000000000009</v>
      </c>
      <c r="M359" s="634">
        <v>2</v>
      </c>
      <c r="N359" s="635">
        <v>196.98000000000002</v>
      </c>
    </row>
    <row r="360" spans="1:14" ht="14.4" customHeight="1" x14ac:dyDescent="0.3">
      <c r="A360" s="630" t="s">
        <v>544</v>
      </c>
      <c r="B360" s="631" t="s">
        <v>1919</v>
      </c>
      <c r="C360" s="632" t="s">
        <v>557</v>
      </c>
      <c r="D360" s="633" t="s">
        <v>1922</v>
      </c>
      <c r="E360" s="632" t="s">
        <v>572</v>
      </c>
      <c r="F360" s="633" t="s">
        <v>1926</v>
      </c>
      <c r="G360" s="632" t="s">
        <v>573</v>
      </c>
      <c r="H360" s="632" t="s">
        <v>637</v>
      </c>
      <c r="I360" s="632" t="s">
        <v>638</v>
      </c>
      <c r="J360" s="632" t="s">
        <v>639</v>
      </c>
      <c r="K360" s="632" t="s">
        <v>640</v>
      </c>
      <c r="L360" s="634">
        <v>170.1992053800258</v>
      </c>
      <c r="M360" s="634">
        <v>25</v>
      </c>
      <c r="N360" s="635">
        <v>4254.9801345006454</v>
      </c>
    </row>
    <row r="361" spans="1:14" ht="14.4" customHeight="1" x14ac:dyDescent="0.3">
      <c r="A361" s="630" t="s">
        <v>544</v>
      </c>
      <c r="B361" s="631" t="s">
        <v>1919</v>
      </c>
      <c r="C361" s="632" t="s">
        <v>557</v>
      </c>
      <c r="D361" s="633" t="s">
        <v>1922</v>
      </c>
      <c r="E361" s="632" t="s">
        <v>572</v>
      </c>
      <c r="F361" s="633" t="s">
        <v>1926</v>
      </c>
      <c r="G361" s="632" t="s">
        <v>573</v>
      </c>
      <c r="H361" s="632" t="s">
        <v>641</v>
      </c>
      <c r="I361" s="632" t="s">
        <v>642</v>
      </c>
      <c r="J361" s="632" t="s">
        <v>643</v>
      </c>
      <c r="K361" s="632" t="s">
        <v>644</v>
      </c>
      <c r="L361" s="634">
        <v>65.400919436938736</v>
      </c>
      <c r="M361" s="634">
        <v>25</v>
      </c>
      <c r="N361" s="635">
        <v>1635.0229859234685</v>
      </c>
    </row>
    <row r="362" spans="1:14" ht="14.4" customHeight="1" x14ac:dyDescent="0.3">
      <c r="A362" s="630" t="s">
        <v>544</v>
      </c>
      <c r="B362" s="631" t="s">
        <v>1919</v>
      </c>
      <c r="C362" s="632" t="s">
        <v>557</v>
      </c>
      <c r="D362" s="633" t="s">
        <v>1922</v>
      </c>
      <c r="E362" s="632" t="s">
        <v>572</v>
      </c>
      <c r="F362" s="633" t="s">
        <v>1926</v>
      </c>
      <c r="G362" s="632" t="s">
        <v>573</v>
      </c>
      <c r="H362" s="632" t="s">
        <v>1763</v>
      </c>
      <c r="I362" s="632" t="s">
        <v>1764</v>
      </c>
      <c r="J362" s="632" t="s">
        <v>1064</v>
      </c>
      <c r="K362" s="632" t="s">
        <v>1765</v>
      </c>
      <c r="L362" s="634">
        <v>84.450161993211509</v>
      </c>
      <c r="M362" s="634">
        <v>7</v>
      </c>
      <c r="N362" s="635">
        <v>591.15113395248056</v>
      </c>
    </row>
    <row r="363" spans="1:14" ht="14.4" customHeight="1" x14ac:dyDescent="0.3">
      <c r="A363" s="630" t="s">
        <v>544</v>
      </c>
      <c r="B363" s="631" t="s">
        <v>1919</v>
      </c>
      <c r="C363" s="632" t="s">
        <v>557</v>
      </c>
      <c r="D363" s="633" t="s">
        <v>1922</v>
      </c>
      <c r="E363" s="632" t="s">
        <v>572</v>
      </c>
      <c r="F363" s="633" t="s">
        <v>1926</v>
      </c>
      <c r="G363" s="632" t="s">
        <v>573</v>
      </c>
      <c r="H363" s="632" t="s">
        <v>660</v>
      </c>
      <c r="I363" s="632" t="s">
        <v>661</v>
      </c>
      <c r="J363" s="632" t="s">
        <v>662</v>
      </c>
      <c r="K363" s="632" t="s">
        <v>663</v>
      </c>
      <c r="L363" s="634">
        <v>27.756234435189267</v>
      </c>
      <c r="M363" s="634">
        <v>11</v>
      </c>
      <c r="N363" s="635">
        <v>305.31857878708195</v>
      </c>
    </row>
    <row r="364" spans="1:14" ht="14.4" customHeight="1" x14ac:dyDescent="0.3">
      <c r="A364" s="630" t="s">
        <v>544</v>
      </c>
      <c r="B364" s="631" t="s">
        <v>1919</v>
      </c>
      <c r="C364" s="632" t="s">
        <v>557</v>
      </c>
      <c r="D364" s="633" t="s">
        <v>1922</v>
      </c>
      <c r="E364" s="632" t="s">
        <v>572</v>
      </c>
      <c r="F364" s="633" t="s">
        <v>1926</v>
      </c>
      <c r="G364" s="632" t="s">
        <v>573</v>
      </c>
      <c r="H364" s="632" t="s">
        <v>1766</v>
      </c>
      <c r="I364" s="632" t="s">
        <v>1767</v>
      </c>
      <c r="J364" s="632" t="s">
        <v>1768</v>
      </c>
      <c r="K364" s="632" t="s">
        <v>1769</v>
      </c>
      <c r="L364" s="634">
        <v>121.32999999999998</v>
      </c>
      <c r="M364" s="634">
        <v>2</v>
      </c>
      <c r="N364" s="635">
        <v>242.65999999999997</v>
      </c>
    </row>
    <row r="365" spans="1:14" ht="14.4" customHeight="1" x14ac:dyDescent="0.3">
      <c r="A365" s="630" t="s">
        <v>544</v>
      </c>
      <c r="B365" s="631" t="s">
        <v>1919</v>
      </c>
      <c r="C365" s="632" t="s">
        <v>557</v>
      </c>
      <c r="D365" s="633" t="s">
        <v>1922</v>
      </c>
      <c r="E365" s="632" t="s">
        <v>572</v>
      </c>
      <c r="F365" s="633" t="s">
        <v>1926</v>
      </c>
      <c r="G365" s="632" t="s">
        <v>573</v>
      </c>
      <c r="H365" s="632" t="s">
        <v>683</v>
      </c>
      <c r="I365" s="632" t="s">
        <v>684</v>
      </c>
      <c r="J365" s="632" t="s">
        <v>685</v>
      </c>
      <c r="K365" s="632" t="s">
        <v>686</v>
      </c>
      <c r="L365" s="634">
        <v>60.350241123251969</v>
      </c>
      <c r="M365" s="634">
        <v>19</v>
      </c>
      <c r="N365" s="635">
        <v>1146.6545813417874</v>
      </c>
    </row>
    <row r="366" spans="1:14" ht="14.4" customHeight="1" x14ac:dyDescent="0.3">
      <c r="A366" s="630" t="s">
        <v>544</v>
      </c>
      <c r="B366" s="631" t="s">
        <v>1919</v>
      </c>
      <c r="C366" s="632" t="s">
        <v>557</v>
      </c>
      <c r="D366" s="633" t="s">
        <v>1922</v>
      </c>
      <c r="E366" s="632" t="s">
        <v>572</v>
      </c>
      <c r="F366" s="633" t="s">
        <v>1926</v>
      </c>
      <c r="G366" s="632" t="s">
        <v>573</v>
      </c>
      <c r="H366" s="632" t="s">
        <v>695</v>
      </c>
      <c r="I366" s="632" t="s">
        <v>696</v>
      </c>
      <c r="J366" s="632" t="s">
        <v>697</v>
      </c>
      <c r="K366" s="632" t="s">
        <v>698</v>
      </c>
      <c r="L366" s="634">
        <v>258.67221529381624</v>
      </c>
      <c r="M366" s="634">
        <v>195</v>
      </c>
      <c r="N366" s="635">
        <v>50441.08198229417</v>
      </c>
    </row>
    <row r="367" spans="1:14" ht="14.4" customHeight="1" x14ac:dyDescent="0.3">
      <c r="A367" s="630" t="s">
        <v>544</v>
      </c>
      <c r="B367" s="631" t="s">
        <v>1919</v>
      </c>
      <c r="C367" s="632" t="s">
        <v>557</v>
      </c>
      <c r="D367" s="633" t="s">
        <v>1922</v>
      </c>
      <c r="E367" s="632" t="s">
        <v>572</v>
      </c>
      <c r="F367" s="633" t="s">
        <v>1926</v>
      </c>
      <c r="G367" s="632" t="s">
        <v>573</v>
      </c>
      <c r="H367" s="632" t="s">
        <v>711</v>
      </c>
      <c r="I367" s="632" t="s">
        <v>711</v>
      </c>
      <c r="J367" s="632" t="s">
        <v>712</v>
      </c>
      <c r="K367" s="632" t="s">
        <v>713</v>
      </c>
      <c r="L367" s="634">
        <v>38.198155195456543</v>
      </c>
      <c r="M367" s="634">
        <v>88</v>
      </c>
      <c r="N367" s="635">
        <v>3361.4376572001761</v>
      </c>
    </row>
    <row r="368" spans="1:14" ht="14.4" customHeight="1" x14ac:dyDescent="0.3">
      <c r="A368" s="630" t="s">
        <v>544</v>
      </c>
      <c r="B368" s="631" t="s">
        <v>1919</v>
      </c>
      <c r="C368" s="632" t="s">
        <v>557</v>
      </c>
      <c r="D368" s="633" t="s">
        <v>1922</v>
      </c>
      <c r="E368" s="632" t="s">
        <v>572</v>
      </c>
      <c r="F368" s="633" t="s">
        <v>1926</v>
      </c>
      <c r="G368" s="632" t="s">
        <v>573</v>
      </c>
      <c r="H368" s="632" t="s">
        <v>725</v>
      </c>
      <c r="I368" s="632" t="s">
        <v>726</v>
      </c>
      <c r="J368" s="632" t="s">
        <v>727</v>
      </c>
      <c r="K368" s="632" t="s">
        <v>728</v>
      </c>
      <c r="L368" s="634">
        <v>331.02942857142898</v>
      </c>
      <c r="M368" s="634">
        <v>2</v>
      </c>
      <c r="N368" s="635">
        <v>662.05885714285796</v>
      </c>
    </row>
    <row r="369" spans="1:14" ht="14.4" customHeight="1" x14ac:dyDescent="0.3">
      <c r="A369" s="630" t="s">
        <v>544</v>
      </c>
      <c r="B369" s="631" t="s">
        <v>1919</v>
      </c>
      <c r="C369" s="632" t="s">
        <v>557</v>
      </c>
      <c r="D369" s="633" t="s">
        <v>1922</v>
      </c>
      <c r="E369" s="632" t="s">
        <v>572</v>
      </c>
      <c r="F369" s="633" t="s">
        <v>1926</v>
      </c>
      <c r="G369" s="632" t="s">
        <v>573</v>
      </c>
      <c r="H369" s="632" t="s">
        <v>764</v>
      </c>
      <c r="I369" s="632" t="s">
        <v>765</v>
      </c>
      <c r="J369" s="632" t="s">
        <v>766</v>
      </c>
      <c r="K369" s="632" t="s">
        <v>767</v>
      </c>
      <c r="L369" s="634">
        <v>376.38928220947719</v>
      </c>
      <c r="M369" s="634">
        <v>6</v>
      </c>
      <c r="N369" s="635">
        <v>2258.3356932568631</v>
      </c>
    </row>
    <row r="370" spans="1:14" ht="14.4" customHeight="1" x14ac:dyDescent="0.3">
      <c r="A370" s="630" t="s">
        <v>544</v>
      </c>
      <c r="B370" s="631" t="s">
        <v>1919</v>
      </c>
      <c r="C370" s="632" t="s">
        <v>557</v>
      </c>
      <c r="D370" s="633" t="s">
        <v>1922</v>
      </c>
      <c r="E370" s="632" t="s">
        <v>572</v>
      </c>
      <c r="F370" s="633" t="s">
        <v>1926</v>
      </c>
      <c r="G370" s="632" t="s">
        <v>573</v>
      </c>
      <c r="H370" s="632" t="s">
        <v>768</v>
      </c>
      <c r="I370" s="632" t="s">
        <v>769</v>
      </c>
      <c r="J370" s="632" t="s">
        <v>770</v>
      </c>
      <c r="K370" s="632" t="s">
        <v>771</v>
      </c>
      <c r="L370" s="634">
        <v>66.368808174903492</v>
      </c>
      <c r="M370" s="634">
        <v>20</v>
      </c>
      <c r="N370" s="635">
        <v>1327.3761634980699</v>
      </c>
    </row>
    <row r="371" spans="1:14" ht="14.4" customHeight="1" x14ac:dyDescent="0.3">
      <c r="A371" s="630" t="s">
        <v>544</v>
      </c>
      <c r="B371" s="631" t="s">
        <v>1919</v>
      </c>
      <c r="C371" s="632" t="s">
        <v>557</v>
      </c>
      <c r="D371" s="633" t="s">
        <v>1922</v>
      </c>
      <c r="E371" s="632" t="s">
        <v>572</v>
      </c>
      <c r="F371" s="633" t="s">
        <v>1926</v>
      </c>
      <c r="G371" s="632" t="s">
        <v>573</v>
      </c>
      <c r="H371" s="632" t="s">
        <v>1770</v>
      </c>
      <c r="I371" s="632" t="s">
        <v>1771</v>
      </c>
      <c r="J371" s="632" t="s">
        <v>1772</v>
      </c>
      <c r="K371" s="632" t="s">
        <v>1209</v>
      </c>
      <c r="L371" s="634">
        <v>41.735240403772472</v>
      </c>
      <c r="M371" s="634">
        <v>76</v>
      </c>
      <c r="N371" s="635">
        <v>3171.8782706867078</v>
      </c>
    </row>
    <row r="372" spans="1:14" ht="14.4" customHeight="1" x14ac:dyDescent="0.3">
      <c r="A372" s="630" t="s">
        <v>544</v>
      </c>
      <c r="B372" s="631" t="s">
        <v>1919</v>
      </c>
      <c r="C372" s="632" t="s">
        <v>557</v>
      </c>
      <c r="D372" s="633" t="s">
        <v>1922</v>
      </c>
      <c r="E372" s="632" t="s">
        <v>572</v>
      </c>
      <c r="F372" s="633" t="s">
        <v>1926</v>
      </c>
      <c r="G372" s="632" t="s">
        <v>573</v>
      </c>
      <c r="H372" s="632" t="s">
        <v>801</v>
      </c>
      <c r="I372" s="632" t="s">
        <v>802</v>
      </c>
      <c r="J372" s="632" t="s">
        <v>803</v>
      </c>
      <c r="K372" s="632" t="s">
        <v>804</v>
      </c>
      <c r="L372" s="634">
        <v>392.88844623243955</v>
      </c>
      <c r="M372" s="634">
        <v>6</v>
      </c>
      <c r="N372" s="635">
        <v>2357.3306773946374</v>
      </c>
    </row>
    <row r="373" spans="1:14" ht="14.4" customHeight="1" x14ac:dyDescent="0.3">
      <c r="A373" s="630" t="s">
        <v>544</v>
      </c>
      <c r="B373" s="631" t="s">
        <v>1919</v>
      </c>
      <c r="C373" s="632" t="s">
        <v>557</v>
      </c>
      <c r="D373" s="633" t="s">
        <v>1922</v>
      </c>
      <c r="E373" s="632" t="s">
        <v>572</v>
      </c>
      <c r="F373" s="633" t="s">
        <v>1926</v>
      </c>
      <c r="G373" s="632" t="s">
        <v>573</v>
      </c>
      <c r="H373" s="632" t="s">
        <v>1773</v>
      </c>
      <c r="I373" s="632" t="s">
        <v>238</v>
      </c>
      <c r="J373" s="632" t="s">
        <v>1774</v>
      </c>
      <c r="K373" s="632"/>
      <c r="L373" s="634">
        <v>97.32030485728805</v>
      </c>
      <c r="M373" s="634">
        <v>35</v>
      </c>
      <c r="N373" s="635">
        <v>3406.2106700050817</v>
      </c>
    </row>
    <row r="374" spans="1:14" ht="14.4" customHeight="1" x14ac:dyDescent="0.3">
      <c r="A374" s="630" t="s">
        <v>544</v>
      </c>
      <c r="B374" s="631" t="s">
        <v>1919</v>
      </c>
      <c r="C374" s="632" t="s">
        <v>557</v>
      </c>
      <c r="D374" s="633" t="s">
        <v>1922</v>
      </c>
      <c r="E374" s="632" t="s">
        <v>572</v>
      </c>
      <c r="F374" s="633" t="s">
        <v>1926</v>
      </c>
      <c r="G374" s="632" t="s">
        <v>573</v>
      </c>
      <c r="H374" s="632" t="s">
        <v>1775</v>
      </c>
      <c r="I374" s="632" t="s">
        <v>1776</v>
      </c>
      <c r="J374" s="632" t="s">
        <v>1777</v>
      </c>
      <c r="K374" s="632" t="s">
        <v>1778</v>
      </c>
      <c r="L374" s="634">
        <v>527.84997717969179</v>
      </c>
      <c r="M374" s="634">
        <v>3</v>
      </c>
      <c r="N374" s="635">
        <v>1583.5499315390753</v>
      </c>
    </row>
    <row r="375" spans="1:14" ht="14.4" customHeight="1" x14ac:dyDescent="0.3">
      <c r="A375" s="630" t="s">
        <v>544</v>
      </c>
      <c r="B375" s="631" t="s">
        <v>1919</v>
      </c>
      <c r="C375" s="632" t="s">
        <v>557</v>
      </c>
      <c r="D375" s="633" t="s">
        <v>1922</v>
      </c>
      <c r="E375" s="632" t="s">
        <v>572</v>
      </c>
      <c r="F375" s="633" t="s">
        <v>1926</v>
      </c>
      <c r="G375" s="632" t="s">
        <v>573</v>
      </c>
      <c r="H375" s="632" t="s">
        <v>1779</v>
      </c>
      <c r="I375" s="632" t="s">
        <v>1780</v>
      </c>
      <c r="J375" s="632" t="s">
        <v>1781</v>
      </c>
      <c r="K375" s="632" t="s">
        <v>1782</v>
      </c>
      <c r="L375" s="634">
        <v>68.849923930717836</v>
      </c>
      <c r="M375" s="634">
        <v>23</v>
      </c>
      <c r="N375" s="635">
        <v>1583.5482504065101</v>
      </c>
    </row>
    <row r="376" spans="1:14" ht="14.4" customHeight="1" x14ac:dyDescent="0.3">
      <c r="A376" s="630" t="s">
        <v>544</v>
      </c>
      <c r="B376" s="631" t="s">
        <v>1919</v>
      </c>
      <c r="C376" s="632" t="s">
        <v>557</v>
      </c>
      <c r="D376" s="633" t="s">
        <v>1922</v>
      </c>
      <c r="E376" s="632" t="s">
        <v>572</v>
      </c>
      <c r="F376" s="633" t="s">
        <v>1926</v>
      </c>
      <c r="G376" s="632" t="s">
        <v>573</v>
      </c>
      <c r="H376" s="632" t="s">
        <v>863</v>
      </c>
      <c r="I376" s="632" t="s">
        <v>864</v>
      </c>
      <c r="J376" s="632" t="s">
        <v>865</v>
      </c>
      <c r="K376" s="632" t="s">
        <v>633</v>
      </c>
      <c r="L376" s="634">
        <v>121.78970023635583</v>
      </c>
      <c r="M376" s="634">
        <v>8</v>
      </c>
      <c r="N376" s="635">
        <v>974.31760189084662</v>
      </c>
    </row>
    <row r="377" spans="1:14" ht="14.4" customHeight="1" x14ac:dyDescent="0.3">
      <c r="A377" s="630" t="s">
        <v>544</v>
      </c>
      <c r="B377" s="631" t="s">
        <v>1919</v>
      </c>
      <c r="C377" s="632" t="s">
        <v>557</v>
      </c>
      <c r="D377" s="633" t="s">
        <v>1922</v>
      </c>
      <c r="E377" s="632" t="s">
        <v>572</v>
      </c>
      <c r="F377" s="633" t="s">
        <v>1926</v>
      </c>
      <c r="G377" s="632" t="s">
        <v>573</v>
      </c>
      <c r="H377" s="632" t="s">
        <v>866</v>
      </c>
      <c r="I377" s="632" t="s">
        <v>867</v>
      </c>
      <c r="J377" s="632" t="s">
        <v>868</v>
      </c>
      <c r="K377" s="632" t="s">
        <v>869</v>
      </c>
      <c r="L377" s="634">
        <v>61.448157635809906</v>
      </c>
      <c r="M377" s="634">
        <v>113</v>
      </c>
      <c r="N377" s="635">
        <v>6943.6418128465193</v>
      </c>
    </row>
    <row r="378" spans="1:14" ht="14.4" customHeight="1" x14ac:dyDescent="0.3">
      <c r="A378" s="630" t="s">
        <v>544</v>
      </c>
      <c r="B378" s="631" t="s">
        <v>1919</v>
      </c>
      <c r="C378" s="632" t="s">
        <v>557</v>
      </c>
      <c r="D378" s="633" t="s">
        <v>1922</v>
      </c>
      <c r="E378" s="632" t="s">
        <v>572</v>
      </c>
      <c r="F378" s="633" t="s">
        <v>1926</v>
      </c>
      <c r="G378" s="632" t="s">
        <v>573</v>
      </c>
      <c r="H378" s="632" t="s">
        <v>870</v>
      </c>
      <c r="I378" s="632" t="s">
        <v>871</v>
      </c>
      <c r="J378" s="632" t="s">
        <v>872</v>
      </c>
      <c r="K378" s="632" t="s">
        <v>873</v>
      </c>
      <c r="L378" s="634">
        <v>48.66</v>
      </c>
      <c r="M378" s="634">
        <v>2</v>
      </c>
      <c r="N378" s="635">
        <v>97.32</v>
      </c>
    </row>
    <row r="379" spans="1:14" ht="14.4" customHeight="1" x14ac:dyDescent="0.3">
      <c r="A379" s="630" t="s">
        <v>544</v>
      </c>
      <c r="B379" s="631" t="s">
        <v>1919</v>
      </c>
      <c r="C379" s="632" t="s">
        <v>557</v>
      </c>
      <c r="D379" s="633" t="s">
        <v>1922</v>
      </c>
      <c r="E379" s="632" t="s">
        <v>572</v>
      </c>
      <c r="F379" s="633" t="s">
        <v>1926</v>
      </c>
      <c r="G379" s="632" t="s">
        <v>573</v>
      </c>
      <c r="H379" s="632" t="s">
        <v>902</v>
      </c>
      <c r="I379" s="632" t="s">
        <v>903</v>
      </c>
      <c r="J379" s="632" t="s">
        <v>904</v>
      </c>
      <c r="K379" s="632" t="s">
        <v>905</v>
      </c>
      <c r="L379" s="634">
        <v>260.00117636551238</v>
      </c>
      <c r="M379" s="634">
        <v>74</v>
      </c>
      <c r="N379" s="635">
        <v>19240.087051047918</v>
      </c>
    </row>
    <row r="380" spans="1:14" ht="14.4" customHeight="1" x14ac:dyDescent="0.3">
      <c r="A380" s="630" t="s">
        <v>544</v>
      </c>
      <c r="B380" s="631" t="s">
        <v>1919</v>
      </c>
      <c r="C380" s="632" t="s">
        <v>557</v>
      </c>
      <c r="D380" s="633" t="s">
        <v>1922</v>
      </c>
      <c r="E380" s="632" t="s">
        <v>572</v>
      </c>
      <c r="F380" s="633" t="s">
        <v>1926</v>
      </c>
      <c r="G380" s="632" t="s">
        <v>573</v>
      </c>
      <c r="H380" s="632" t="s">
        <v>914</v>
      </c>
      <c r="I380" s="632" t="s">
        <v>915</v>
      </c>
      <c r="J380" s="632" t="s">
        <v>916</v>
      </c>
      <c r="K380" s="632" t="s">
        <v>917</v>
      </c>
      <c r="L380" s="634">
        <v>197.47139574341568</v>
      </c>
      <c r="M380" s="634">
        <v>20</v>
      </c>
      <c r="N380" s="635">
        <v>3949.4279148683136</v>
      </c>
    </row>
    <row r="381" spans="1:14" ht="14.4" customHeight="1" x14ac:dyDescent="0.3">
      <c r="A381" s="630" t="s">
        <v>544</v>
      </c>
      <c r="B381" s="631" t="s">
        <v>1919</v>
      </c>
      <c r="C381" s="632" t="s">
        <v>557</v>
      </c>
      <c r="D381" s="633" t="s">
        <v>1922</v>
      </c>
      <c r="E381" s="632" t="s">
        <v>572</v>
      </c>
      <c r="F381" s="633" t="s">
        <v>1926</v>
      </c>
      <c r="G381" s="632" t="s">
        <v>573</v>
      </c>
      <c r="H381" s="632" t="s">
        <v>978</v>
      </c>
      <c r="I381" s="632" t="s">
        <v>979</v>
      </c>
      <c r="J381" s="632" t="s">
        <v>980</v>
      </c>
      <c r="K381" s="632" t="s">
        <v>655</v>
      </c>
      <c r="L381" s="634">
        <v>41.590162692773418</v>
      </c>
      <c r="M381" s="634">
        <v>58</v>
      </c>
      <c r="N381" s="635">
        <v>2412.2294361808581</v>
      </c>
    </row>
    <row r="382" spans="1:14" ht="14.4" customHeight="1" x14ac:dyDescent="0.3">
      <c r="A382" s="630" t="s">
        <v>544</v>
      </c>
      <c r="B382" s="631" t="s">
        <v>1919</v>
      </c>
      <c r="C382" s="632" t="s">
        <v>557</v>
      </c>
      <c r="D382" s="633" t="s">
        <v>1922</v>
      </c>
      <c r="E382" s="632" t="s">
        <v>572</v>
      </c>
      <c r="F382" s="633" t="s">
        <v>1926</v>
      </c>
      <c r="G382" s="632" t="s">
        <v>573</v>
      </c>
      <c r="H382" s="632" t="s">
        <v>985</v>
      </c>
      <c r="I382" s="632" t="s">
        <v>986</v>
      </c>
      <c r="J382" s="632" t="s">
        <v>987</v>
      </c>
      <c r="K382" s="632" t="s">
        <v>988</v>
      </c>
      <c r="L382" s="634">
        <v>98.880059674743251</v>
      </c>
      <c r="M382" s="634">
        <v>10</v>
      </c>
      <c r="N382" s="635">
        <v>988.80059674743256</v>
      </c>
    </row>
    <row r="383" spans="1:14" ht="14.4" customHeight="1" x14ac:dyDescent="0.3">
      <c r="A383" s="630" t="s">
        <v>544</v>
      </c>
      <c r="B383" s="631" t="s">
        <v>1919</v>
      </c>
      <c r="C383" s="632" t="s">
        <v>557</v>
      </c>
      <c r="D383" s="633" t="s">
        <v>1922</v>
      </c>
      <c r="E383" s="632" t="s">
        <v>572</v>
      </c>
      <c r="F383" s="633" t="s">
        <v>1926</v>
      </c>
      <c r="G383" s="632" t="s">
        <v>573</v>
      </c>
      <c r="H383" s="632" t="s">
        <v>989</v>
      </c>
      <c r="I383" s="632" t="s">
        <v>990</v>
      </c>
      <c r="J383" s="632" t="s">
        <v>991</v>
      </c>
      <c r="K383" s="632" t="s">
        <v>992</v>
      </c>
      <c r="L383" s="634">
        <v>266.56963970144841</v>
      </c>
      <c r="M383" s="634">
        <v>5</v>
      </c>
      <c r="N383" s="635">
        <v>1332.8481985072419</v>
      </c>
    </row>
    <row r="384" spans="1:14" ht="14.4" customHeight="1" x14ac:dyDescent="0.3">
      <c r="A384" s="630" t="s">
        <v>544</v>
      </c>
      <c r="B384" s="631" t="s">
        <v>1919</v>
      </c>
      <c r="C384" s="632" t="s">
        <v>557</v>
      </c>
      <c r="D384" s="633" t="s">
        <v>1922</v>
      </c>
      <c r="E384" s="632" t="s">
        <v>572</v>
      </c>
      <c r="F384" s="633" t="s">
        <v>1926</v>
      </c>
      <c r="G384" s="632" t="s">
        <v>573</v>
      </c>
      <c r="H384" s="632" t="s">
        <v>1783</v>
      </c>
      <c r="I384" s="632" t="s">
        <v>1783</v>
      </c>
      <c r="J384" s="632" t="s">
        <v>1784</v>
      </c>
      <c r="K384" s="632" t="s">
        <v>713</v>
      </c>
      <c r="L384" s="634">
        <v>56.451667864629343</v>
      </c>
      <c r="M384" s="634">
        <v>226</v>
      </c>
      <c r="N384" s="635">
        <v>12758.076937406231</v>
      </c>
    </row>
    <row r="385" spans="1:14" ht="14.4" customHeight="1" x14ac:dyDescent="0.3">
      <c r="A385" s="630" t="s">
        <v>544</v>
      </c>
      <c r="B385" s="631" t="s">
        <v>1919</v>
      </c>
      <c r="C385" s="632" t="s">
        <v>557</v>
      </c>
      <c r="D385" s="633" t="s">
        <v>1922</v>
      </c>
      <c r="E385" s="632" t="s">
        <v>572</v>
      </c>
      <c r="F385" s="633" t="s">
        <v>1926</v>
      </c>
      <c r="G385" s="632" t="s">
        <v>573</v>
      </c>
      <c r="H385" s="632" t="s">
        <v>583</v>
      </c>
      <c r="I385" s="632" t="s">
        <v>238</v>
      </c>
      <c r="J385" s="632" t="s">
        <v>584</v>
      </c>
      <c r="K385" s="632"/>
      <c r="L385" s="634">
        <v>37.559882114324097</v>
      </c>
      <c r="M385" s="634">
        <v>2</v>
      </c>
      <c r="N385" s="635">
        <v>75.119764228648194</v>
      </c>
    </row>
    <row r="386" spans="1:14" ht="14.4" customHeight="1" x14ac:dyDescent="0.3">
      <c r="A386" s="630" t="s">
        <v>544</v>
      </c>
      <c r="B386" s="631" t="s">
        <v>1919</v>
      </c>
      <c r="C386" s="632" t="s">
        <v>557</v>
      </c>
      <c r="D386" s="633" t="s">
        <v>1922</v>
      </c>
      <c r="E386" s="632" t="s">
        <v>572</v>
      </c>
      <c r="F386" s="633" t="s">
        <v>1926</v>
      </c>
      <c r="G386" s="632" t="s">
        <v>573</v>
      </c>
      <c r="H386" s="632" t="s">
        <v>1785</v>
      </c>
      <c r="I386" s="632" t="s">
        <v>238</v>
      </c>
      <c r="J386" s="632" t="s">
        <v>1786</v>
      </c>
      <c r="K386" s="632" t="s">
        <v>1787</v>
      </c>
      <c r="L386" s="634">
        <v>389.80000000000007</v>
      </c>
      <c r="M386" s="634">
        <v>2</v>
      </c>
      <c r="N386" s="635">
        <v>779.60000000000014</v>
      </c>
    </row>
    <row r="387" spans="1:14" ht="14.4" customHeight="1" x14ac:dyDescent="0.3">
      <c r="A387" s="630" t="s">
        <v>544</v>
      </c>
      <c r="B387" s="631" t="s">
        <v>1919</v>
      </c>
      <c r="C387" s="632" t="s">
        <v>557</v>
      </c>
      <c r="D387" s="633" t="s">
        <v>1922</v>
      </c>
      <c r="E387" s="632" t="s">
        <v>572</v>
      </c>
      <c r="F387" s="633" t="s">
        <v>1926</v>
      </c>
      <c r="G387" s="632" t="s">
        <v>573</v>
      </c>
      <c r="H387" s="632" t="s">
        <v>1032</v>
      </c>
      <c r="I387" s="632" t="s">
        <v>238</v>
      </c>
      <c r="J387" s="632" t="s">
        <v>1033</v>
      </c>
      <c r="K387" s="632"/>
      <c r="L387" s="634">
        <v>62.633388323346708</v>
      </c>
      <c r="M387" s="634">
        <v>28</v>
      </c>
      <c r="N387" s="635">
        <v>1753.7348730537078</v>
      </c>
    </row>
    <row r="388" spans="1:14" ht="14.4" customHeight="1" x14ac:dyDescent="0.3">
      <c r="A388" s="630" t="s">
        <v>544</v>
      </c>
      <c r="B388" s="631" t="s">
        <v>1919</v>
      </c>
      <c r="C388" s="632" t="s">
        <v>557</v>
      </c>
      <c r="D388" s="633" t="s">
        <v>1922</v>
      </c>
      <c r="E388" s="632" t="s">
        <v>572</v>
      </c>
      <c r="F388" s="633" t="s">
        <v>1926</v>
      </c>
      <c r="G388" s="632" t="s">
        <v>573</v>
      </c>
      <c r="H388" s="632" t="s">
        <v>1039</v>
      </c>
      <c r="I388" s="632" t="s">
        <v>1040</v>
      </c>
      <c r="J388" s="632" t="s">
        <v>1041</v>
      </c>
      <c r="K388" s="632" t="s">
        <v>869</v>
      </c>
      <c r="L388" s="634">
        <v>52.419361209324087</v>
      </c>
      <c r="M388" s="634">
        <v>85</v>
      </c>
      <c r="N388" s="635">
        <v>4455.6457027925471</v>
      </c>
    </row>
    <row r="389" spans="1:14" ht="14.4" customHeight="1" x14ac:dyDescent="0.3">
      <c r="A389" s="630" t="s">
        <v>544</v>
      </c>
      <c r="B389" s="631" t="s">
        <v>1919</v>
      </c>
      <c r="C389" s="632" t="s">
        <v>557</v>
      </c>
      <c r="D389" s="633" t="s">
        <v>1922</v>
      </c>
      <c r="E389" s="632" t="s">
        <v>572</v>
      </c>
      <c r="F389" s="633" t="s">
        <v>1926</v>
      </c>
      <c r="G389" s="632" t="s">
        <v>573</v>
      </c>
      <c r="H389" s="632" t="s">
        <v>1788</v>
      </c>
      <c r="I389" s="632" t="s">
        <v>1789</v>
      </c>
      <c r="J389" s="632" t="s">
        <v>1790</v>
      </c>
      <c r="K389" s="632" t="s">
        <v>1791</v>
      </c>
      <c r="L389" s="634">
        <v>434.7</v>
      </c>
      <c r="M389" s="634">
        <v>1</v>
      </c>
      <c r="N389" s="635">
        <v>434.7</v>
      </c>
    </row>
    <row r="390" spans="1:14" ht="14.4" customHeight="1" x14ac:dyDescent="0.3">
      <c r="A390" s="630" t="s">
        <v>544</v>
      </c>
      <c r="B390" s="631" t="s">
        <v>1919</v>
      </c>
      <c r="C390" s="632" t="s">
        <v>557</v>
      </c>
      <c r="D390" s="633" t="s">
        <v>1922</v>
      </c>
      <c r="E390" s="632" t="s">
        <v>572</v>
      </c>
      <c r="F390" s="633" t="s">
        <v>1926</v>
      </c>
      <c r="G390" s="632" t="s">
        <v>573</v>
      </c>
      <c r="H390" s="632" t="s">
        <v>1042</v>
      </c>
      <c r="I390" s="632" t="s">
        <v>1043</v>
      </c>
      <c r="J390" s="632" t="s">
        <v>1044</v>
      </c>
      <c r="K390" s="632" t="s">
        <v>1045</v>
      </c>
      <c r="L390" s="634">
        <v>61.562316417443931</v>
      </c>
      <c r="M390" s="634">
        <v>107</v>
      </c>
      <c r="N390" s="635">
        <v>6587.1678566665005</v>
      </c>
    </row>
    <row r="391" spans="1:14" ht="14.4" customHeight="1" x14ac:dyDescent="0.3">
      <c r="A391" s="630" t="s">
        <v>544</v>
      </c>
      <c r="B391" s="631" t="s">
        <v>1919</v>
      </c>
      <c r="C391" s="632" t="s">
        <v>557</v>
      </c>
      <c r="D391" s="633" t="s">
        <v>1922</v>
      </c>
      <c r="E391" s="632" t="s">
        <v>572</v>
      </c>
      <c r="F391" s="633" t="s">
        <v>1926</v>
      </c>
      <c r="G391" s="632" t="s">
        <v>573</v>
      </c>
      <c r="H391" s="632" t="s">
        <v>1050</v>
      </c>
      <c r="I391" s="632" t="s">
        <v>1051</v>
      </c>
      <c r="J391" s="632" t="s">
        <v>587</v>
      </c>
      <c r="K391" s="632" t="s">
        <v>1052</v>
      </c>
      <c r="L391" s="634">
        <v>555.42000000000007</v>
      </c>
      <c r="M391" s="634">
        <v>12</v>
      </c>
      <c r="N391" s="635">
        <v>6665.0400000000009</v>
      </c>
    </row>
    <row r="392" spans="1:14" ht="14.4" customHeight="1" x14ac:dyDescent="0.3">
      <c r="A392" s="630" t="s">
        <v>544</v>
      </c>
      <c r="B392" s="631" t="s">
        <v>1919</v>
      </c>
      <c r="C392" s="632" t="s">
        <v>557</v>
      </c>
      <c r="D392" s="633" t="s">
        <v>1922</v>
      </c>
      <c r="E392" s="632" t="s">
        <v>572</v>
      </c>
      <c r="F392" s="633" t="s">
        <v>1926</v>
      </c>
      <c r="G392" s="632" t="s">
        <v>573</v>
      </c>
      <c r="H392" s="632" t="s">
        <v>585</v>
      </c>
      <c r="I392" s="632" t="s">
        <v>586</v>
      </c>
      <c r="J392" s="632" t="s">
        <v>587</v>
      </c>
      <c r="K392" s="632" t="s">
        <v>588</v>
      </c>
      <c r="L392" s="634">
        <v>327.0584405957332</v>
      </c>
      <c r="M392" s="634">
        <v>12</v>
      </c>
      <c r="N392" s="635">
        <v>3924.7012871487982</v>
      </c>
    </row>
    <row r="393" spans="1:14" ht="14.4" customHeight="1" x14ac:dyDescent="0.3">
      <c r="A393" s="630" t="s">
        <v>544</v>
      </c>
      <c r="B393" s="631" t="s">
        <v>1919</v>
      </c>
      <c r="C393" s="632" t="s">
        <v>557</v>
      </c>
      <c r="D393" s="633" t="s">
        <v>1922</v>
      </c>
      <c r="E393" s="632" t="s">
        <v>572</v>
      </c>
      <c r="F393" s="633" t="s">
        <v>1926</v>
      </c>
      <c r="G393" s="632" t="s">
        <v>573</v>
      </c>
      <c r="H393" s="632" t="s">
        <v>1053</v>
      </c>
      <c r="I393" s="632" t="s">
        <v>1054</v>
      </c>
      <c r="J393" s="632" t="s">
        <v>587</v>
      </c>
      <c r="K393" s="632" t="s">
        <v>1055</v>
      </c>
      <c r="L393" s="634">
        <v>246.32965299137732</v>
      </c>
      <c r="M393" s="634">
        <v>16</v>
      </c>
      <c r="N393" s="635">
        <v>3941.2744478620371</v>
      </c>
    </row>
    <row r="394" spans="1:14" ht="14.4" customHeight="1" x14ac:dyDescent="0.3">
      <c r="A394" s="630" t="s">
        <v>544</v>
      </c>
      <c r="B394" s="631" t="s">
        <v>1919</v>
      </c>
      <c r="C394" s="632" t="s">
        <v>557</v>
      </c>
      <c r="D394" s="633" t="s">
        <v>1922</v>
      </c>
      <c r="E394" s="632" t="s">
        <v>572</v>
      </c>
      <c r="F394" s="633" t="s">
        <v>1926</v>
      </c>
      <c r="G394" s="632" t="s">
        <v>573</v>
      </c>
      <c r="H394" s="632" t="s">
        <v>1070</v>
      </c>
      <c r="I394" s="632" t="s">
        <v>1071</v>
      </c>
      <c r="J394" s="632" t="s">
        <v>1072</v>
      </c>
      <c r="K394" s="632" t="s">
        <v>1073</v>
      </c>
      <c r="L394" s="634">
        <v>106.93000000000002</v>
      </c>
      <c r="M394" s="634">
        <v>1</v>
      </c>
      <c r="N394" s="635">
        <v>106.93000000000002</v>
      </c>
    </row>
    <row r="395" spans="1:14" ht="14.4" customHeight="1" x14ac:dyDescent="0.3">
      <c r="A395" s="630" t="s">
        <v>544</v>
      </c>
      <c r="B395" s="631" t="s">
        <v>1919</v>
      </c>
      <c r="C395" s="632" t="s">
        <v>557</v>
      </c>
      <c r="D395" s="633" t="s">
        <v>1922</v>
      </c>
      <c r="E395" s="632" t="s">
        <v>572</v>
      </c>
      <c r="F395" s="633" t="s">
        <v>1926</v>
      </c>
      <c r="G395" s="632" t="s">
        <v>573</v>
      </c>
      <c r="H395" s="632" t="s">
        <v>1085</v>
      </c>
      <c r="I395" s="632" t="s">
        <v>1086</v>
      </c>
      <c r="J395" s="632" t="s">
        <v>1087</v>
      </c>
      <c r="K395" s="632" t="s">
        <v>1088</v>
      </c>
      <c r="L395" s="634">
        <v>56.929995713475058</v>
      </c>
      <c r="M395" s="634">
        <v>36</v>
      </c>
      <c r="N395" s="635">
        <v>2049.4798456851022</v>
      </c>
    </row>
    <row r="396" spans="1:14" ht="14.4" customHeight="1" x14ac:dyDescent="0.3">
      <c r="A396" s="630" t="s">
        <v>544</v>
      </c>
      <c r="B396" s="631" t="s">
        <v>1919</v>
      </c>
      <c r="C396" s="632" t="s">
        <v>557</v>
      </c>
      <c r="D396" s="633" t="s">
        <v>1922</v>
      </c>
      <c r="E396" s="632" t="s">
        <v>572</v>
      </c>
      <c r="F396" s="633" t="s">
        <v>1926</v>
      </c>
      <c r="G396" s="632" t="s">
        <v>573</v>
      </c>
      <c r="H396" s="632" t="s">
        <v>1202</v>
      </c>
      <c r="I396" s="632" t="s">
        <v>1203</v>
      </c>
      <c r="J396" s="632" t="s">
        <v>1204</v>
      </c>
      <c r="K396" s="632" t="s">
        <v>1205</v>
      </c>
      <c r="L396" s="634">
        <v>411.37912140381604</v>
      </c>
      <c r="M396" s="634">
        <v>5</v>
      </c>
      <c r="N396" s="635">
        <v>2056.8956070190802</v>
      </c>
    </row>
    <row r="397" spans="1:14" ht="14.4" customHeight="1" x14ac:dyDescent="0.3">
      <c r="A397" s="630" t="s">
        <v>544</v>
      </c>
      <c r="B397" s="631" t="s">
        <v>1919</v>
      </c>
      <c r="C397" s="632" t="s">
        <v>557</v>
      </c>
      <c r="D397" s="633" t="s">
        <v>1922</v>
      </c>
      <c r="E397" s="632" t="s">
        <v>572</v>
      </c>
      <c r="F397" s="633" t="s">
        <v>1926</v>
      </c>
      <c r="G397" s="632" t="s">
        <v>573</v>
      </c>
      <c r="H397" s="632" t="s">
        <v>1214</v>
      </c>
      <c r="I397" s="632" t="s">
        <v>1215</v>
      </c>
      <c r="J397" s="632" t="s">
        <v>587</v>
      </c>
      <c r="K397" s="632" t="s">
        <v>698</v>
      </c>
      <c r="L397" s="634">
        <v>210.45</v>
      </c>
      <c r="M397" s="634">
        <v>1</v>
      </c>
      <c r="N397" s="635">
        <v>210.45</v>
      </c>
    </row>
    <row r="398" spans="1:14" ht="14.4" customHeight="1" x14ac:dyDescent="0.3">
      <c r="A398" s="630" t="s">
        <v>544</v>
      </c>
      <c r="B398" s="631" t="s">
        <v>1919</v>
      </c>
      <c r="C398" s="632" t="s">
        <v>557</v>
      </c>
      <c r="D398" s="633" t="s">
        <v>1922</v>
      </c>
      <c r="E398" s="632" t="s">
        <v>572</v>
      </c>
      <c r="F398" s="633" t="s">
        <v>1926</v>
      </c>
      <c r="G398" s="632" t="s">
        <v>573</v>
      </c>
      <c r="H398" s="632" t="s">
        <v>1224</v>
      </c>
      <c r="I398" s="632" t="s">
        <v>1225</v>
      </c>
      <c r="J398" s="632" t="s">
        <v>1226</v>
      </c>
      <c r="K398" s="632" t="s">
        <v>1227</v>
      </c>
      <c r="L398" s="634">
        <v>339.93987861792704</v>
      </c>
      <c r="M398" s="634">
        <v>31</v>
      </c>
      <c r="N398" s="635">
        <v>10538.136237155739</v>
      </c>
    </row>
    <row r="399" spans="1:14" ht="14.4" customHeight="1" x14ac:dyDescent="0.3">
      <c r="A399" s="630" t="s">
        <v>544</v>
      </c>
      <c r="B399" s="631" t="s">
        <v>1919</v>
      </c>
      <c r="C399" s="632" t="s">
        <v>557</v>
      </c>
      <c r="D399" s="633" t="s">
        <v>1922</v>
      </c>
      <c r="E399" s="632" t="s">
        <v>572</v>
      </c>
      <c r="F399" s="633" t="s">
        <v>1926</v>
      </c>
      <c r="G399" s="632" t="s">
        <v>573</v>
      </c>
      <c r="H399" s="632" t="s">
        <v>589</v>
      </c>
      <c r="I399" s="632" t="s">
        <v>590</v>
      </c>
      <c r="J399" s="632" t="s">
        <v>591</v>
      </c>
      <c r="K399" s="632" t="s">
        <v>592</v>
      </c>
      <c r="L399" s="634">
        <v>291.74787054471199</v>
      </c>
      <c r="M399" s="634">
        <v>21</v>
      </c>
      <c r="N399" s="635">
        <v>6126.7052814389517</v>
      </c>
    </row>
    <row r="400" spans="1:14" ht="14.4" customHeight="1" x14ac:dyDescent="0.3">
      <c r="A400" s="630" t="s">
        <v>544</v>
      </c>
      <c r="B400" s="631" t="s">
        <v>1919</v>
      </c>
      <c r="C400" s="632" t="s">
        <v>557</v>
      </c>
      <c r="D400" s="633" t="s">
        <v>1922</v>
      </c>
      <c r="E400" s="632" t="s">
        <v>572</v>
      </c>
      <c r="F400" s="633" t="s">
        <v>1926</v>
      </c>
      <c r="G400" s="632" t="s">
        <v>573</v>
      </c>
      <c r="H400" s="632" t="s">
        <v>1792</v>
      </c>
      <c r="I400" s="632" t="s">
        <v>238</v>
      </c>
      <c r="J400" s="632" t="s">
        <v>1793</v>
      </c>
      <c r="K400" s="632"/>
      <c r="L400" s="634">
        <v>30.358905205906833</v>
      </c>
      <c r="M400" s="634">
        <v>1</v>
      </c>
      <c r="N400" s="635">
        <v>30.358905205906833</v>
      </c>
    </row>
    <row r="401" spans="1:14" ht="14.4" customHeight="1" x14ac:dyDescent="0.3">
      <c r="A401" s="630" t="s">
        <v>544</v>
      </c>
      <c r="B401" s="631" t="s">
        <v>1919</v>
      </c>
      <c r="C401" s="632" t="s">
        <v>557</v>
      </c>
      <c r="D401" s="633" t="s">
        <v>1922</v>
      </c>
      <c r="E401" s="632" t="s">
        <v>572</v>
      </c>
      <c r="F401" s="633" t="s">
        <v>1926</v>
      </c>
      <c r="G401" s="632" t="s">
        <v>573</v>
      </c>
      <c r="H401" s="632" t="s">
        <v>1794</v>
      </c>
      <c r="I401" s="632" t="s">
        <v>1795</v>
      </c>
      <c r="J401" s="632" t="s">
        <v>1796</v>
      </c>
      <c r="K401" s="632" t="s">
        <v>1797</v>
      </c>
      <c r="L401" s="634">
        <v>3818</v>
      </c>
      <c r="M401" s="634">
        <v>4</v>
      </c>
      <c r="N401" s="635">
        <v>15272</v>
      </c>
    </row>
    <row r="402" spans="1:14" ht="14.4" customHeight="1" x14ac:dyDescent="0.3">
      <c r="A402" s="630" t="s">
        <v>544</v>
      </c>
      <c r="B402" s="631" t="s">
        <v>1919</v>
      </c>
      <c r="C402" s="632" t="s">
        <v>557</v>
      </c>
      <c r="D402" s="633" t="s">
        <v>1922</v>
      </c>
      <c r="E402" s="632" t="s">
        <v>572</v>
      </c>
      <c r="F402" s="633" t="s">
        <v>1926</v>
      </c>
      <c r="G402" s="632" t="s">
        <v>573</v>
      </c>
      <c r="H402" s="632" t="s">
        <v>1798</v>
      </c>
      <c r="I402" s="632" t="s">
        <v>1798</v>
      </c>
      <c r="J402" s="632" t="s">
        <v>1799</v>
      </c>
      <c r="K402" s="632" t="s">
        <v>1800</v>
      </c>
      <c r="L402" s="634">
        <v>179.38178857207626</v>
      </c>
      <c r="M402" s="634">
        <v>28</v>
      </c>
      <c r="N402" s="635">
        <v>5022.6900800181356</v>
      </c>
    </row>
    <row r="403" spans="1:14" ht="14.4" customHeight="1" x14ac:dyDescent="0.3">
      <c r="A403" s="630" t="s">
        <v>544</v>
      </c>
      <c r="B403" s="631" t="s">
        <v>1919</v>
      </c>
      <c r="C403" s="632" t="s">
        <v>557</v>
      </c>
      <c r="D403" s="633" t="s">
        <v>1922</v>
      </c>
      <c r="E403" s="632" t="s">
        <v>572</v>
      </c>
      <c r="F403" s="633" t="s">
        <v>1926</v>
      </c>
      <c r="G403" s="632" t="s">
        <v>573</v>
      </c>
      <c r="H403" s="632" t="s">
        <v>1250</v>
      </c>
      <c r="I403" s="632" t="s">
        <v>1251</v>
      </c>
      <c r="J403" s="632" t="s">
        <v>1252</v>
      </c>
      <c r="K403" s="632" t="s">
        <v>1055</v>
      </c>
      <c r="L403" s="634">
        <v>2967.0194773650305</v>
      </c>
      <c r="M403" s="634">
        <v>6</v>
      </c>
      <c r="N403" s="635">
        <v>17802.116864190182</v>
      </c>
    </row>
    <row r="404" spans="1:14" ht="14.4" customHeight="1" x14ac:dyDescent="0.3">
      <c r="A404" s="630" t="s">
        <v>544</v>
      </c>
      <c r="B404" s="631" t="s">
        <v>1919</v>
      </c>
      <c r="C404" s="632" t="s">
        <v>557</v>
      </c>
      <c r="D404" s="633" t="s">
        <v>1922</v>
      </c>
      <c r="E404" s="632" t="s">
        <v>572</v>
      </c>
      <c r="F404" s="633" t="s">
        <v>1926</v>
      </c>
      <c r="G404" s="632" t="s">
        <v>573</v>
      </c>
      <c r="H404" s="632" t="s">
        <v>1801</v>
      </c>
      <c r="I404" s="632" t="s">
        <v>1802</v>
      </c>
      <c r="J404" s="632" t="s">
        <v>1354</v>
      </c>
      <c r="K404" s="632" t="s">
        <v>698</v>
      </c>
      <c r="L404" s="634">
        <v>257.7</v>
      </c>
      <c r="M404" s="634">
        <v>5</v>
      </c>
      <c r="N404" s="635">
        <v>1288.5</v>
      </c>
    </row>
    <row r="405" spans="1:14" ht="14.4" customHeight="1" x14ac:dyDescent="0.3">
      <c r="A405" s="630" t="s">
        <v>544</v>
      </c>
      <c r="B405" s="631" t="s">
        <v>1919</v>
      </c>
      <c r="C405" s="632" t="s">
        <v>557</v>
      </c>
      <c r="D405" s="633" t="s">
        <v>1922</v>
      </c>
      <c r="E405" s="632" t="s">
        <v>572</v>
      </c>
      <c r="F405" s="633" t="s">
        <v>1926</v>
      </c>
      <c r="G405" s="632" t="s">
        <v>573</v>
      </c>
      <c r="H405" s="632" t="s">
        <v>1803</v>
      </c>
      <c r="I405" s="632" t="s">
        <v>1803</v>
      </c>
      <c r="J405" s="632" t="s">
        <v>1804</v>
      </c>
      <c r="K405" s="632" t="s">
        <v>1805</v>
      </c>
      <c r="L405" s="634">
        <v>649.6719999999998</v>
      </c>
      <c r="M405" s="634">
        <v>10</v>
      </c>
      <c r="N405" s="635">
        <v>6496.7199999999984</v>
      </c>
    </row>
    <row r="406" spans="1:14" ht="14.4" customHeight="1" x14ac:dyDescent="0.3">
      <c r="A406" s="630" t="s">
        <v>544</v>
      </c>
      <c r="B406" s="631" t="s">
        <v>1919</v>
      </c>
      <c r="C406" s="632" t="s">
        <v>557</v>
      </c>
      <c r="D406" s="633" t="s">
        <v>1922</v>
      </c>
      <c r="E406" s="632" t="s">
        <v>572</v>
      </c>
      <c r="F406" s="633" t="s">
        <v>1926</v>
      </c>
      <c r="G406" s="632" t="s">
        <v>573</v>
      </c>
      <c r="H406" s="632" t="s">
        <v>1806</v>
      </c>
      <c r="I406" s="632" t="s">
        <v>1807</v>
      </c>
      <c r="J406" s="632" t="s">
        <v>1808</v>
      </c>
      <c r="K406" s="632" t="s">
        <v>1809</v>
      </c>
      <c r="L406" s="634">
        <v>649.85001223865743</v>
      </c>
      <c r="M406" s="634">
        <v>15</v>
      </c>
      <c r="N406" s="635">
        <v>9747.7501835798612</v>
      </c>
    </row>
    <row r="407" spans="1:14" ht="14.4" customHeight="1" x14ac:dyDescent="0.3">
      <c r="A407" s="630" t="s">
        <v>544</v>
      </c>
      <c r="B407" s="631" t="s">
        <v>1919</v>
      </c>
      <c r="C407" s="632" t="s">
        <v>557</v>
      </c>
      <c r="D407" s="633" t="s">
        <v>1922</v>
      </c>
      <c r="E407" s="632" t="s">
        <v>572</v>
      </c>
      <c r="F407" s="633" t="s">
        <v>1926</v>
      </c>
      <c r="G407" s="632" t="s">
        <v>573</v>
      </c>
      <c r="H407" s="632" t="s">
        <v>1277</v>
      </c>
      <c r="I407" s="632" t="s">
        <v>1277</v>
      </c>
      <c r="J407" s="632" t="s">
        <v>1278</v>
      </c>
      <c r="K407" s="632" t="s">
        <v>1279</v>
      </c>
      <c r="L407" s="634">
        <v>801.54950000000008</v>
      </c>
      <c r="M407" s="634">
        <v>10</v>
      </c>
      <c r="N407" s="635">
        <v>8015.4950000000008</v>
      </c>
    </row>
    <row r="408" spans="1:14" ht="14.4" customHeight="1" x14ac:dyDescent="0.3">
      <c r="A408" s="630" t="s">
        <v>544</v>
      </c>
      <c r="B408" s="631" t="s">
        <v>1919</v>
      </c>
      <c r="C408" s="632" t="s">
        <v>557</v>
      </c>
      <c r="D408" s="633" t="s">
        <v>1922</v>
      </c>
      <c r="E408" s="632" t="s">
        <v>572</v>
      </c>
      <c r="F408" s="633" t="s">
        <v>1926</v>
      </c>
      <c r="G408" s="632" t="s">
        <v>573</v>
      </c>
      <c r="H408" s="632" t="s">
        <v>1280</v>
      </c>
      <c r="I408" s="632" t="s">
        <v>1281</v>
      </c>
      <c r="J408" s="632" t="s">
        <v>1282</v>
      </c>
      <c r="K408" s="632" t="s">
        <v>1283</v>
      </c>
      <c r="L408" s="634">
        <v>563.89889977084056</v>
      </c>
      <c r="M408" s="634">
        <v>3</v>
      </c>
      <c r="N408" s="635">
        <v>1691.6966993125216</v>
      </c>
    </row>
    <row r="409" spans="1:14" ht="14.4" customHeight="1" x14ac:dyDescent="0.3">
      <c r="A409" s="630" t="s">
        <v>544</v>
      </c>
      <c r="B409" s="631" t="s">
        <v>1919</v>
      </c>
      <c r="C409" s="632" t="s">
        <v>557</v>
      </c>
      <c r="D409" s="633" t="s">
        <v>1922</v>
      </c>
      <c r="E409" s="632" t="s">
        <v>572</v>
      </c>
      <c r="F409" s="633" t="s">
        <v>1926</v>
      </c>
      <c r="G409" s="632" t="s">
        <v>573</v>
      </c>
      <c r="H409" s="632" t="s">
        <v>1810</v>
      </c>
      <c r="I409" s="632" t="s">
        <v>1811</v>
      </c>
      <c r="J409" s="632" t="s">
        <v>1812</v>
      </c>
      <c r="K409" s="632" t="s">
        <v>1813</v>
      </c>
      <c r="L409" s="634">
        <v>613.96169799878248</v>
      </c>
      <c r="M409" s="634">
        <v>13</v>
      </c>
      <c r="N409" s="635">
        <v>7981.502073984173</v>
      </c>
    </row>
    <row r="410" spans="1:14" ht="14.4" customHeight="1" x14ac:dyDescent="0.3">
      <c r="A410" s="630" t="s">
        <v>544</v>
      </c>
      <c r="B410" s="631" t="s">
        <v>1919</v>
      </c>
      <c r="C410" s="632" t="s">
        <v>557</v>
      </c>
      <c r="D410" s="633" t="s">
        <v>1922</v>
      </c>
      <c r="E410" s="632" t="s">
        <v>572</v>
      </c>
      <c r="F410" s="633" t="s">
        <v>1926</v>
      </c>
      <c r="G410" s="632" t="s">
        <v>573</v>
      </c>
      <c r="H410" s="632" t="s">
        <v>1307</v>
      </c>
      <c r="I410" s="632" t="s">
        <v>238</v>
      </c>
      <c r="J410" s="632" t="s">
        <v>1308</v>
      </c>
      <c r="K410" s="632" t="s">
        <v>1309</v>
      </c>
      <c r="L410" s="634">
        <v>60.564086955088001</v>
      </c>
      <c r="M410" s="634">
        <v>72</v>
      </c>
      <c r="N410" s="635">
        <v>4360.614260766336</v>
      </c>
    </row>
    <row r="411" spans="1:14" ht="14.4" customHeight="1" x14ac:dyDescent="0.3">
      <c r="A411" s="630" t="s">
        <v>544</v>
      </c>
      <c r="B411" s="631" t="s">
        <v>1919</v>
      </c>
      <c r="C411" s="632" t="s">
        <v>557</v>
      </c>
      <c r="D411" s="633" t="s">
        <v>1922</v>
      </c>
      <c r="E411" s="632" t="s">
        <v>572</v>
      </c>
      <c r="F411" s="633" t="s">
        <v>1926</v>
      </c>
      <c r="G411" s="632" t="s">
        <v>573</v>
      </c>
      <c r="H411" s="632" t="s">
        <v>1317</v>
      </c>
      <c r="I411" s="632" t="s">
        <v>1318</v>
      </c>
      <c r="J411" s="632" t="s">
        <v>1319</v>
      </c>
      <c r="K411" s="632" t="s">
        <v>1320</v>
      </c>
      <c r="L411" s="634">
        <v>2242.5</v>
      </c>
      <c r="M411" s="634">
        <v>1</v>
      </c>
      <c r="N411" s="635">
        <v>2242.5</v>
      </c>
    </row>
    <row r="412" spans="1:14" ht="14.4" customHeight="1" x14ac:dyDescent="0.3">
      <c r="A412" s="630" t="s">
        <v>544</v>
      </c>
      <c r="B412" s="631" t="s">
        <v>1919</v>
      </c>
      <c r="C412" s="632" t="s">
        <v>557</v>
      </c>
      <c r="D412" s="633" t="s">
        <v>1922</v>
      </c>
      <c r="E412" s="632" t="s">
        <v>572</v>
      </c>
      <c r="F412" s="633" t="s">
        <v>1926</v>
      </c>
      <c r="G412" s="632" t="s">
        <v>573</v>
      </c>
      <c r="H412" s="632" t="s">
        <v>1321</v>
      </c>
      <c r="I412" s="632" t="s">
        <v>1322</v>
      </c>
      <c r="J412" s="632" t="s">
        <v>1323</v>
      </c>
      <c r="K412" s="632"/>
      <c r="L412" s="634">
        <v>671.04799999999989</v>
      </c>
      <c r="M412" s="634">
        <v>10</v>
      </c>
      <c r="N412" s="635">
        <v>6710.4799999999987</v>
      </c>
    </row>
    <row r="413" spans="1:14" ht="14.4" customHeight="1" x14ac:dyDescent="0.3">
      <c r="A413" s="630" t="s">
        <v>544</v>
      </c>
      <c r="B413" s="631" t="s">
        <v>1919</v>
      </c>
      <c r="C413" s="632" t="s">
        <v>557</v>
      </c>
      <c r="D413" s="633" t="s">
        <v>1922</v>
      </c>
      <c r="E413" s="632" t="s">
        <v>572</v>
      </c>
      <c r="F413" s="633" t="s">
        <v>1926</v>
      </c>
      <c r="G413" s="632" t="s">
        <v>573</v>
      </c>
      <c r="H413" s="632" t="s">
        <v>1814</v>
      </c>
      <c r="I413" s="632" t="s">
        <v>1815</v>
      </c>
      <c r="J413" s="632" t="s">
        <v>1816</v>
      </c>
      <c r="K413" s="632" t="s">
        <v>1817</v>
      </c>
      <c r="L413" s="634">
        <v>51.049914516190888</v>
      </c>
      <c r="M413" s="634">
        <v>2</v>
      </c>
      <c r="N413" s="635">
        <v>102.09982903238178</v>
      </c>
    </row>
    <row r="414" spans="1:14" ht="14.4" customHeight="1" x14ac:dyDescent="0.3">
      <c r="A414" s="630" t="s">
        <v>544</v>
      </c>
      <c r="B414" s="631" t="s">
        <v>1919</v>
      </c>
      <c r="C414" s="632" t="s">
        <v>557</v>
      </c>
      <c r="D414" s="633" t="s">
        <v>1922</v>
      </c>
      <c r="E414" s="632" t="s">
        <v>572</v>
      </c>
      <c r="F414" s="633" t="s">
        <v>1926</v>
      </c>
      <c r="G414" s="632" t="s">
        <v>573</v>
      </c>
      <c r="H414" s="632" t="s">
        <v>1818</v>
      </c>
      <c r="I414" s="632" t="s">
        <v>1818</v>
      </c>
      <c r="J414" s="632" t="s">
        <v>1819</v>
      </c>
      <c r="K414" s="632" t="s">
        <v>1820</v>
      </c>
      <c r="L414" s="634">
        <v>93.074361167858186</v>
      </c>
      <c r="M414" s="634">
        <v>70</v>
      </c>
      <c r="N414" s="635">
        <v>6515.2052817500726</v>
      </c>
    </row>
    <row r="415" spans="1:14" ht="14.4" customHeight="1" x14ac:dyDescent="0.3">
      <c r="A415" s="630" t="s">
        <v>544</v>
      </c>
      <c r="B415" s="631" t="s">
        <v>1919</v>
      </c>
      <c r="C415" s="632" t="s">
        <v>557</v>
      </c>
      <c r="D415" s="633" t="s">
        <v>1922</v>
      </c>
      <c r="E415" s="632" t="s">
        <v>572</v>
      </c>
      <c r="F415" s="633" t="s">
        <v>1926</v>
      </c>
      <c r="G415" s="632" t="s">
        <v>573</v>
      </c>
      <c r="H415" s="632" t="s">
        <v>1821</v>
      </c>
      <c r="I415" s="632" t="s">
        <v>1822</v>
      </c>
      <c r="J415" s="632" t="s">
        <v>1823</v>
      </c>
      <c r="K415" s="632" t="s">
        <v>1084</v>
      </c>
      <c r="L415" s="634">
        <v>152.88000346903132</v>
      </c>
      <c r="M415" s="634">
        <v>90</v>
      </c>
      <c r="N415" s="635">
        <v>13759.200312212819</v>
      </c>
    </row>
    <row r="416" spans="1:14" ht="14.4" customHeight="1" x14ac:dyDescent="0.3">
      <c r="A416" s="630" t="s">
        <v>544</v>
      </c>
      <c r="B416" s="631" t="s">
        <v>1919</v>
      </c>
      <c r="C416" s="632" t="s">
        <v>557</v>
      </c>
      <c r="D416" s="633" t="s">
        <v>1922</v>
      </c>
      <c r="E416" s="632" t="s">
        <v>572</v>
      </c>
      <c r="F416" s="633" t="s">
        <v>1926</v>
      </c>
      <c r="G416" s="632" t="s">
        <v>573</v>
      </c>
      <c r="H416" s="632" t="s">
        <v>1824</v>
      </c>
      <c r="I416" s="632" t="s">
        <v>1825</v>
      </c>
      <c r="J416" s="632" t="s">
        <v>1826</v>
      </c>
      <c r="K416" s="632" t="s">
        <v>1827</v>
      </c>
      <c r="L416" s="634">
        <v>780.94454545454539</v>
      </c>
      <c r="M416" s="634">
        <v>11</v>
      </c>
      <c r="N416" s="635">
        <v>8590.39</v>
      </c>
    </row>
    <row r="417" spans="1:14" ht="14.4" customHeight="1" x14ac:dyDescent="0.3">
      <c r="A417" s="630" t="s">
        <v>544</v>
      </c>
      <c r="B417" s="631" t="s">
        <v>1919</v>
      </c>
      <c r="C417" s="632" t="s">
        <v>557</v>
      </c>
      <c r="D417" s="633" t="s">
        <v>1922</v>
      </c>
      <c r="E417" s="632" t="s">
        <v>572</v>
      </c>
      <c r="F417" s="633" t="s">
        <v>1926</v>
      </c>
      <c r="G417" s="632" t="s">
        <v>573</v>
      </c>
      <c r="H417" s="632" t="s">
        <v>1828</v>
      </c>
      <c r="I417" s="632" t="s">
        <v>1829</v>
      </c>
      <c r="J417" s="632" t="s">
        <v>1830</v>
      </c>
      <c r="K417" s="632" t="s">
        <v>1831</v>
      </c>
      <c r="L417" s="634">
        <v>580.47000000000014</v>
      </c>
      <c r="M417" s="634">
        <v>3</v>
      </c>
      <c r="N417" s="635">
        <v>1741.4100000000003</v>
      </c>
    </row>
    <row r="418" spans="1:14" ht="14.4" customHeight="1" x14ac:dyDescent="0.3">
      <c r="A418" s="630" t="s">
        <v>544</v>
      </c>
      <c r="B418" s="631" t="s">
        <v>1919</v>
      </c>
      <c r="C418" s="632" t="s">
        <v>557</v>
      </c>
      <c r="D418" s="633" t="s">
        <v>1922</v>
      </c>
      <c r="E418" s="632" t="s">
        <v>572</v>
      </c>
      <c r="F418" s="633" t="s">
        <v>1926</v>
      </c>
      <c r="G418" s="632" t="s">
        <v>573</v>
      </c>
      <c r="H418" s="632" t="s">
        <v>1832</v>
      </c>
      <c r="I418" s="632" t="s">
        <v>1833</v>
      </c>
      <c r="J418" s="632" t="s">
        <v>1834</v>
      </c>
      <c r="K418" s="632" t="s">
        <v>1835</v>
      </c>
      <c r="L418" s="634">
        <v>88.326314982037502</v>
      </c>
      <c r="M418" s="634">
        <v>32</v>
      </c>
      <c r="N418" s="635">
        <v>2826.4420794252001</v>
      </c>
    </row>
    <row r="419" spans="1:14" ht="14.4" customHeight="1" x14ac:dyDescent="0.3">
      <c r="A419" s="630" t="s">
        <v>544</v>
      </c>
      <c r="B419" s="631" t="s">
        <v>1919</v>
      </c>
      <c r="C419" s="632" t="s">
        <v>557</v>
      </c>
      <c r="D419" s="633" t="s">
        <v>1922</v>
      </c>
      <c r="E419" s="632" t="s">
        <v>572</v>
      </c>
      <c r="F419" s="633" t="s">
        <v>1926</v>
      </c>
      <c r="G419" s="632" t="s">
        <v>573</v>
      </c>
      <c r="H419" s="632" t="s">
        <v>1836</v>
      </c>
      <c r="I419" s="632" t="s">
        <v>1837</v>
      </c>
      <c r="J419" s="632" t="s">
        <v>1838</v>
      </c>
      <c r="K419" s="632" t="s">
        <v>1839</v>
      </c>
      <c r="L419" s="634">
        <v>65.122709968183145</v>
      </c>
      <c r="M419" s="634">
        <v>11</v>
      </c>
      <c r="N419" s="635">
        <v>716.34980965001466</v>
      </c>
    </row>
    <row r="420" spans="1:14" ht="14.4" customHeight="1" x14ac:dyDescent="0.3">
      <c r="A420" s="630" t="s">
        <v>544</v>
      </c>
      <c r="B420" s="631" t="s">
        <v>1919</v>
      </c>
      <c r="C420" s="632" t="s">
        <v>557</v>
      </c>
      <c r="D420" s="633" t="s">
        <v>1922</v>
      </c>
      <c r="E420" s="632" t="s">
        <v>572</v>
      </c>
      <c r="F420" s="633" t="s">
        <v>1926</v>
      </c>
      <c r="G420" s="632" t="s">
        <v>573</v>
      </c>
      <c r="H420" s="632" t="s">
        <v>1840</v>
      </c>
      <c r="I420" s="632" t="s">
        <v>238</v>
      </c>
      <c r="J420" s="632" t="s">
        <v>1841</v>
      </c>
      <c r="K420" s="632"/>
      <c r="L420" s="634">
        <v>416.84137931034462</v>
      </c>
      <c r="M420" s="634">
        <v>29</v>
      </c>
      <c r="N420" s="635">
        <v>12088.399999999994</v>
      </c>
    </row>
    <row r="421" spans="1:14" ht="14.4" customHeight="1" x14ac:dyDescent="0.3">
      <c r="A421" s="630" t="s">
        <v>544</v>
      </c>
      <c r="B421" s="631" t="s">
        <v>1919</v>
      </c>
      <c r="C421" s="632" t="s">
        <v>557</v>
      </c>
      <c r="D421" s="633" t="s">
        <v>1922</v>
      </c>
      <c r="E421" s="632" t="s">
        <v>572</v>
      </c>
      <c r="F421" s="633" t="s">
        <v>1926</v>
      </c>
      <c r="G421" s="632" t="s">
        <v>573</v>
      </c>
      <c r="H421" s="632" t="s">
        <v>1842</v>
      </c>
      <c r="I421" s="632" t="s">
        <v>238</v>
      </c>
      <c r="J421" s="632" t="s">
        <v>1843</v>
      </c>
      <c r="K421" s="632" t="s">
        <v>1844</v>
      </c>
      <c r="L421" s="634">
        <v>63.792338875458121</v>
      </c>
      <c r="M421" s="634">
        <v>30</v>
      </c>
      <c r="N421" s="635">
        <v>1913.7701662637437</v>
      </c>
    </row>
    <row r="422" spans="1:14" ht="14.4" customHeight="1" x14ac:dyDescent="0.3">
      <c r="A422" s="630" t="s">
        <v>544</v>
      </c>
      <c r="B422" s="631" t="s">
        <v>1919</v>
      </c>
      <c r="C422" s="632" t="s">
        <v>557</v>
      </c>
      <c r="D422" s="633" t="s">
        <v>1922</v>
      </c>
      <c r="E422" s="632" t="s">
        <v>572</v>
      </c>
      <c r="F422" s="633" t="s">
        <v>1926</v>
      </c>
      <c r="G422" s="632" t="s">
        <v>573</v>
      </c>
      <c r="H422" s="632" t="s">
        <v>1845</v>
      </c>
      <c r="I422" s="632" t="s">
        <v>1846</v>
      </c>
      <c r="J422" s="632" t="s">
        <v>1847</v>
      </c>
      <c r="K422" s="632" t="s">
        <v>1848</v>
      </c>
      <c r="L422" s="634">
        <v>499.99700000000001</v>
      </c>
      <c r="M422" s="634">
        <v>20</v>
      </c>
      <c r="N422" s="635">
        <v>9999.94</v>
      </c>
    </row>
    <row r="423" spans="1:14" ht="14.4" customHeight="1" x14ac:dyDescent="0.3">
      <c r="A423" s="630" t="s">
        <v>544</v>
      </c>
      <c r="B423" s="631" t="s">
        <v>1919</v>
      </c>
      <c r="C423" s="632" t="s">
        <v>557</v>
      </c>
      <c r="D423" s="633" t="s">
        <v>1922</v>
      </c>
      <c r="E423" s="632" t="s">
        <v>572</v>
      </c>
      <c r="F423" s="633" t="s">
        <v>1926</v>
      </c>
      <c r="G423" s="632" t="s">
        <v>573</v>
      </c>
      <c r="H423" s="632" t="s">
        <v>1327</v>
      </c>
      <c r="I423" s="632" t="s">
        <v>1328</v>
      </c>
      <c r="J423" s="632" t="s">
        <v>1329</v>
      </c>
      <c r="K423" s="632" t="s">
        <v>1330</v>
      </c>
      <c r="L423" s="634">
        <v>767.68096770165016</v>
      </c>
      <c r="M423" s="634">
        <v>5</v>
      </c>
      <c r="N423" s="635">
        <v>3838.4048385082506</v>
      </c>
    </row>
    <row r="424" spans="1:14" ht="14.4" customHeight="1" x14ac:dyDescent="0.3">
      <c r="A424" s="630" t="s">
        <v>544</v>
      </c>
      <c r="B424" s="631" t="s">
        <v>1919</v>
      </c>
      <c r="C424" s="632" t="s">
        <v>557</v>
      </c>
      <c r="D424" s="633" t="s">
        <v>1922</v>
      </c>
      <c r="E424" s="632" t="s">
        <v>572</v>
      </c>
      <c r="F424" s="633" t="s">
        <v>1926</v>
      </c>
      <c r="G424" s="632" t="s">
        <v>573</v>
      </c>
      <c r="H424" s="632" t="s">
        <v>1353</v>
      </c>
      <c r="I424" s="632" t="s">
        <v>1353</v>
      </c>
      <c r="J424" s="632" t="s">
        <v>1354</v>
      </c>
      <c r="K424" s="632" t="s">
        <v>1055</v>
      </c>
      <c r="L424" s="634">
        <v>379.11000000000007</v>
      </c>
      <c r="M424" s="634">
        <v>40</v>
      </c>
      <c r="N424" s="635">
        <v>15164.400000000003</v>
      </c>
    </row>
    <row r="425" spans="1:14" ht="14.4" customHeight="1" x14ac:dyDescent="0.3">
      <c r="A425" s="630" t="s">
        <v>544</v>
      </c>
      <c r="B425" s="631" t="s">
        <v>1919</v>
      </c>
      <c r="C425" s="632" t="s">
        <v>557</v>
      </c>
      <c r="D425" s="633" t="s">
        <v>1922</v>
      </c>
      <c r="E425" s="632" t="s">
        <v>572</v>
      </c>
      <c r="F425" s="633" t="s">
        <v>1926</v>
      </c>
      <c r="G425" s="632" t="s">
        <v>573</v>
      </c>
      <c r="H425" s="632" t="s">
        <v>1849</v>
      </c>
      <c r="I425" s="632" t="s">
        <v>1850</v>
      </c>
      <c r="J425" s="632" t="s">
        <v>1851</v>
      </c>
      <c r="K425" s="632" t="s">
        <v>1852</v>
      </c>
      <c r="L425" s="634">
        <v>724.5</v>
      </c>
      <c r="M425" s="634">
        <v>1</v>
      </c>
      <c r="N425" s="635">
        <v>724.5</v>
      </c>
    </row>
    <row r="426" spans="1:14" ht="14.4" customHeight="1" x14ac:dyDescent="0.3">
      <c r="A426" s="630" t="s">
        <v>544</v>
      </c>
      <c r="B426" s="631" t="s">
        <v>1919</v>
      </c>
      <c r="C426" s="632" t="s">
        <v>557</v>
      </c>
      <c r="D426" s="633" t="s">
        <v>1922</v>
      </c>
      <c r="E426" s="632" t="s">
        <v>572</v>
      </c>
      <c r="F426" s="633" t="s">
        <v>1926</v>
      </c>
      <c r="G426" s="632" t="s">
        <v>573</v>
      </c>
      <c r="H426" s="632" t="s">
        <v>1853</v>
      </c>
      <c r="I426" s="632" t="s">
        <v>1853</v>
      </c>
      <c r="J426" s="632" t="s">
        <v>1180</v>
      </c>
      <c r="K426" s="632" t="s">
        <v>1854</v>
      </c>
      <c r="L426" s="634">
        <v>285.01659999999998</v>
      </c>
      <c r="M426" s="634">
        <v>4</v>
      </c>
      <c r="N426" s="635">
        <v>1140.0663999999999</v>
      </c>
    </row>
    <row r="427" spans="1:14" ht="14.4" customHeight="1" x14ac:dyDescent="0.3">
      <c r="A427" s="630" t="s">
        <v>544</v>
      </c>
      <c r="B427" s="631" t="s">
        <v>1919</v>
      </c>
      <c r="C427" s="632" t="s">
        <v>557</v>
      </c>
      <c r="D427" s="633" t="s">
        <v>1922</v>
      </c>
      <c r="E427" s="632" t="s">
        <v>572</v>
      </c>
      <c r="F427" s="633" t="s">
        <v>1926</v>
      </c>
      <c r="G427" s="632" t="s">
        <v>1391</v>
      </c>
      <c r="H427" s="632" t="s">
        <v>1855</v>
      </c>
      <c r="I427" s="632" t="s">
        <v>1856</v>
      </c>
      <c r="J427" s="632" t="s">
        <v>1436</v>
      </c>
      <c r="K427" s="632" t="s">
        <v>1857</v>
      </c>
      <c r="L427" s="634">
        <v>144.52995509059116</v>
      </c>
      <c r="M427" s="634">
        <v>40</v>
      </c>
      <c r="N427" s="635">
        <v>5781.1982036236468</v>
      </c>
    </row>
    <row r="428" spans="1:14" ht="14.4" customHeight="1" x14ac:dyDescent="0.3">
      <c r="A428" s="630" t="s">
        <v>544</v>
      </c>
      <c r="B428" s="631" t="s">
        <v>1919</v>
      </c>
      <c r="C428" s="632" t="s">
        <v>557</v>
      </c>
      <c r="D428" s="633" t="s">
        <v>1922</v>
      </c>
      <c r="E428" s="632" t="s">
        <v>572</v>
      </c>
      <c r="F428" s="633" t="s">
        <v>1926</v>
      </c>
      <c r="G428" s="632" t="s">
        <v>1391</v>
      </c>
      <c r="H428" s="632" t="s">
        <v>1858</v>
      </c>
      <c r="I428" s="632" t="s">
        <v>1859</v>
      </c>
      <c r="J428" s="632" t="s">
        <v>1860</v>
      </c>
      <c r="K428" s="632" t="s">
        <v>1861</v>
      </c>
      <c r="L428" s="634">
        <v>52.809791151556745</v>
      </c>
      <c r="M428" s="634">
        <v>3</v>
      </c>
      <c r="N428" s="635">
        <v>158.42937345467024</v>
      </c>
    </row>
    <row r="429" spans="1:14" ht="14.4" customHeight="1" x14ac:dyDescent="0.3">
      <c r="A429" s="630" t="s">
        <v>544</v>
      </c>
      <c r="B429" s="631" t="s">
        <v>1919</v>
      </c>
      <c r="C429" s="632" t="s">
        <v>557</v>
      </c>
      <c r="D429" s="633" t="s">
        <v>1922</v>
      </c>
      <c r="E429" s="632" t="s">
        <v>572</v>
      </c>
      <c r="F429" s="633" t="s">
        <v>1926</v>
      </c>
      <c r="G429" s="632" t="s">
        <v>1391</v>
      </c>
      <c r="H429" s="632" t="s">
        <v>1862</v>
      </c>
      <c r="I429" s="632" t="s">
        <v>1863</v>
      </c>
      <c r="J429" s="632" t="s">
        <v>1432</v>
      </c>
      <c r="K429" s="632" t="s">
        <v>1864</v>
      </c>
      <c r="L429" s="634">
        <v>266.35000000000002</v>
      </c>
      <c r="M429" s="634">
        <v>64</v>
      </c>
      <c r="N429" s="635">
        <v>17046.400000000001</v>
      </c>
    </row>
    <row r="430" spans="1:14" ht="14.4" customHeight="1" x14ac:dyDescent="0.3">
      <c r="A430" s="630" t="s">
        <v>544</v>
      </c>
      <c r="B430" s="631" t="s">
        <v>1919</v>
      </c>
      <c r="C430" s="632" t="s">
        <v>557</v>
      </c>
      <c r="D430" s="633" t="s">
        <v>1922</v>
      </c>
      <c r="E430" s="632" t="s">
        <v>572</v>
      </c>
      <c r="F430" s="633" t="s">
        <v>1926</v>
      </c>
      <c r="G430" s="632" t="s">
        <v>1391</v>
      </c>
      <c r="H430" s="632" t="s">
        <v>1430</v>
      </c>
      <c r="I430" s="632" t="s">
        <v>1431</v>
      </c>
      <c r="J430" s="632" t="s">
        <v>1432</v>
      </c>
      <c r="K430" s="632" t="s">
        <v>1433</v>
      </c>
      <c r="L430" s="634">
        <v>890.10000326212014</v>
      </c>
      <c r="M430" s="634">
        <v>57</v>
      </c>
      <c r="N430" s="635">
        <v>50735.700185940848</v>
      </c>
    </row>
    <row r="431" spans="1:14" ht="14.4" customHeight="1" x14ac:dyDescent="0.3">
      <c r="A431" s="630" t="s">
        <v>544</v>
      </c>
      <c r="B431" s="631" t="s">
        <v>1919</v>
      </c>
      <c r="C431" s="632" t="s">
        <v>557</v>
      </c>
      <c r="D431" s="633" t="s">
        <v>1922</v>
      </c>
      <c r="E431" s="632" t="s">
        <v>572</v>
      </c>
      <c r="F431" s="633" t="s">
        <v>1926</v>
      </c>
      <c r="G431" s="632" t="s">
        <v>1391</v>
      </c>
      <c r="H431" s="632" t="s">
        <v>1865</v>
      </c>
      <c r="I431" s="632" t="s">
        <v>1866</v>
      </c>
      <c r="J431" s="632" t="s">
        <v>1448</v>
      </c>
      <c r="K431" s="632" t="s">
        <v>1867</v>
      </c>
      <c r="L431" s="634">
        <v>139.67000000000004</v>
      </c>
      <c r="M431" s="634">
        <v>51</v>
      </c>
      <c r="N431" s="635">
        <v>7123.1700000000028</v>
      </c>
    </row>
    <row r="432" spans="1:14" ht="14.4" customHeight="1" x14ac:dyDescent="0.3">
      <c r="A432" s="630" t="s">
        <v>544</v>
      </c>
      <c r="B432" s="631" t="s">
        <v>1919</v>
      </c>
      <c r="C432" s="632" t="s">
        <v>557</v>
      </c>
      <c r="D432" s="633" t="s">
        <v>1922</v>
      </c>
      <c r="E432" s="632" t="s">
        <v>572</v>
      </c>
      <c r="F432" s="633" t="s">
        <v>1926</v>
      </c>
      <c r="G432" s="632" t="s">
        <v>1391</v>
      </c>
      <c r="H432" s="632" t="s">
        <v>1446</v>
      </c>
      <c r="I432" s="632" t="s">
        <v>1447</v>
      </c>
      <c r="J432" s="632" t="s">
        <v>1448</v>
      </c>
      <c r="K432" s="632" t="s">
        <v>1449</v>
      </c>
      <c r="L432" s="634">
        <v>177.9699277446415</v>
      </c>
      <c r="M432" s="634">
        <v>29</v>
      </c>
      <c r="N432" s="635">
        <v>5161.127904594603</v>
      </c>
    </row>
    <row r="433" spans="1:14" ht="14.4" customHeight="1" x14ac:dyDescent="0.3">
      <c r="A433" s="630" t="s">
        <v>544</v>
      </c>
      <c r="B433" s="631" t="s">
        <v>1919</v>
      </c>
      <c r="C433" s="632" t="s">
        <v>557</v>
      </c>
      <c r="D433" s="633" t="s">
        <v>1922</v>
      </c>
      <c r="E433" s="632" t="s">
        <v>572</v>
      </c>
      <c r="F433" s="633" t="s">
        <v>1926</v>
      </c>
      <c r="G433" s="632" t="s">
        <v>1391</v>
      </c>
      <c r="H433" s="632" t="s">
        <v>1450</v>
      </c>
      <c r="I433" s="632" t="s">
        <v>1451</v>
      </c>
      <c r="J433" s="632" t="s">
        <v>1452</v>
      </c>
      <c r="K433" s="632" t="s">
        <v>1453</v>
      </c>
      <c r="L433" s="634">
        <v>192.28003198569385</v>
      </c>
      <c r="M433" s="634">
        <v>760</v>
      </c>
      <c r="N433" s="635">
        <v>146132.82430912732</v>
      </c>
    </row>
    <row r="434" spans="1:14" ht="14.4" customHeight="1" x14ac:dyDescent="0.3">
      <c r="A434" s="630" t="s">
        <v>544</v>
      </c>
      <c r="B434" s="631" t="s">
        <v>1919</v>
      </c>
      <c r="C434" s="632" t="s">
        <v>557</v>
      </c>
      <c r="D434" s="633" t="s">
        <v>1922</v>
      </c>
      <c r="E434" s="632" t="s">
        <v>572</v>
      </c>
      <c r="F434" s="633" t="s">
        <v>1926</v>
      </c>
      <c r="G434" s="632" t="s">
        <v>1391</v>
      </c>
      <c r="H434" s="632" t="s">
        <v>1868</v>
      </c>
      <c r="I434" s="632" t="s">
        <v>1869</v>
      </c>
      <c r="J434" s="632" t="s">
        <v>1870</v>
      </c>
      <c r="K434" s="632" t="s">
        <v>1871</v>
      </c>
      <c r="L434" s="634">
        <v>83.880197175649045</v>
      </c>
      <c r="M434" s="634">
        <v>160</v>
      </c>
      <c r="N434" s="635">
        <v>13420.831548103848</v>
      </c>
    </row>
    <row r="435" spans="1:14" ht="14.4" customHeight="1" x14ac:dyDescent="0.3">
      <c r="A435" s="630" t="s">
        <v>544</v>
      </c>
      <c r="B435" s="631" t="s">
        <v>1919</v>
      </c>
      <c r="C435" s="632" t="s">
        <v>557</v>
      </c>
      <c r="D435" s="633" t="s">
        <v>1922</v>
      </c>
      <c r="E435" s="632" t="s">
        <v>572</v>
      </c>
      <c r="F435" s="633" t="s">
        <v>1926</v>
      </c>
      <c r="G435" s="632" t="s">
        <v>1391</v>
      </c>
      <c r="H435" s="632" t="s">
        <v>1872</v>
      </c>
      <c r="I435" s="632" t="s">
        <v>1873</v>
      </c>
      <c r="J435" s="632" t="s">
        <v>1874</v>
      </c>
      <c r="K435" s="632" t="s">
        <v>1875</v>
      </c>
      <c r="L435" s="634">
        <v>561.90908035918051</v>
      </c>
      <c r="M435" s="634">
        <v>2</v>
      </c>
      <c r="N435" s="635">
        <v>1123.818160718361</v>
      </c>
    </row>
    <row r="436" spans="1:14" ht="14.4" customHeight="1" x14ac:dyDescent="0.3">
      <c r="A436" s="630" t="s">
        <v>544</v>
      </c>
      <c r="B436" s="631" t="s">
        <v>1919</v>
      </c>
      <c r="C436" s="632" t="s">
        <v>557</v>
      </c>
      <c r="D436" s="633" t="s">
        <v>1922</v>
      </c>
      <c r="E436" s="632" t="s">
        <v>572</v>
      </c>
      <c r="F436" s="633" t="s">
        <v>1926</v>
      </c>
      <c r="G436" s="632" t="s">
        <v>1391</v>
      </c>
      <c r="H436" s="632" t="s">
        <v>1470</v>
      </c>
      <c r="I436" s="632" t="s">
        <v>1471</v>
      </c>
      <c r="J436" s="632" t="s">
        <v>1472</v>
      </c>
      <c r="K436" s="632" t="s">
        <v>1473</v>
      </c>
      <c r="L436" s="634">
        <v>337.43087398716364</v>
      </c>
      <c r="M436" s="634">
        <v>4</v>
      </c>
      <c r="N436" s="635">
        <v>1349.7234959486545</v>
      </c>
    </row>
    <row r="437" spans="1:14" ht="14.4" customHeight="1" x14ac:dyDescent="0.3">
      <c r="A437" s="630" t="s">
        <v>544</v>
      </c>
      <c r="B437" s="631" t="s">
        <v>1919</v>
      </c>
      <c r="C437" s="632" t="s">
        <v>557</v>
      </c>
      <c r="D437" s="633" t="s">
        <v>1922</v>
      </c>
      <c r="E437" s="632" t="s">
        <v>572</v>
      </c>
      <c r="F437" s="633" t="s">
        <v>1926</v>
      </c>
      <c r="G437" s="632" t="s">
        <v>1391</v>
      </c>
      <c r="H437" s="632" t="s">
        <v>1876</v>
      </c>
      <c r="I437" s="632" t="s">
        <v>1876</v>
      </c>
      <c r="J437" s="632" t="s">
        <v>1877</v>
      </c>
      <c r="K437" s="632" t="s">
        <v>1878</v>
      </c>
      <c r="L437" s="634">
        <v>2892.25</v>
      </c>
      <c r="M437" s="634">
        <v>110</v>
      </c>
      <c r="N437" s="635">
        <v>318147.5</v>
      </c>
    </row>
    <row r="438" spans="1:14" ht="14.4" customHeight="1" x14ac:dyDescent="0.3">
      <c r="A438" s="630" t="s">
        <v>544</v>
      </c>
      <c r="B438" s="631" t="s">
        <v>1919</v>
      </c>
      <c r="C438" s="632" t="s">
        <v>560</v>
      </c>
      <c r="D438" s="633" t="s">
        <v>1923</v>
      </c>
      <c r="E438" s="632" t="s">
        <v>572</v>
      </c>
      <c r="F438" s="633" t="s">
        <v>1926</v>
      </c>
      <c r="G438" s="632"/>
      <c r="H438" s="632" t="s">
        <v>1759</v>
      </c>
      <c r="I438" s="632" t="s">
        <v>1760</v>
      </c>
      <c r="J438" s="632" t="s">
        <v>1761</v>
      </c>
      <c r="K438" s="632" t="s">
        <v>1762</v>
      </c>
      <c r="L438" s="634">
        <v>227.87360000000001</v>
      </c>
      <c r="M438" s="634">
        <v>1</v>
      </c>
      <c r="N438" s="635">
        <v>227.87360000000001</v>
      </c>
    </row>
    <row r="439" spans="1:14" ht="14.4" customHeight="1" x14ac:dyDescent="0.3">
      <c r="A439" s="630" t="s">
        <v>544</v>
      </c>
      <c r="B439" s="631" t="s">
        <v>1919</v>
      </c>
      <c r="C439" s="632" t="s">
        <v>560</v>
      </c>
      <c r="D439" s="633" t="s">
        <v>1923</v>
      </c>
      <c r="E439" s="632" t="s">
        <v>572</v>
      </c>
      <c r="F439" s="633" t="s">
        <v>1926</v>
      </c>
      <c r="G439" s="632" t="s">
        <v>573</v>
      </c>
      <c r="H439" s="632" t="s">
        <v>630</v>
      </c>
      <c r="I439" s="632" t="s">
        <v>631</v>
      </c>
      <c r="J439" s="632" t="s">
        <v>632</v>
      </c>
      <c r="K439" s="632" t="s">
        <v>633</v>
      </c>
      <c r="L439" s="634">
        <v>84.608636363636364</v>
      </c>
      <c r="M439" s="634">
        <v>44</v>
      </c>
      <c r="N439" s="635">
        <v>3722.7799999999997</v>
      </c>
    </row>
    <row r="440" spans="1:14" ht="14.4" customHeight="1" x14ac:dyDescent="0.3">
      <c r="A440" s="630" t="s">
        <v>544</v>
      </c>
      <c r="B440" s="631" t="s">
        <v>1919</v>
      </c>
      <c r="C440" s="632" t="s">
        <v>560</v>
      </c>
      <c r="D440" s="633" t="s">
        <v>1923</v>
      </c>
      <c r="E440" s="632" t="s">
        <v>572</v>
      </c>
      <c r="F440" s="633" t="s">
        <v>1926</v>
      </c>
      <c r="G440" s="632" t="s">
        <v>573</v>
      </c>
      <c r="H440" s="632" t="s">
        <v>579</v>
      </c>
      <c r="I440" s="632" t="s">
        <v>580</v>
      </c>
      <c r="J440" s="632" t="s">
        <v>581</v>
      </c>
      <c r="K440" s="632" t="s">
        <v>582</v>
      </c>
      <c r="L440" s="634">
        <v>101.8999502955527</v>
      </c>
      <c r="M440" s="634">
        <v>6</v>
      </c>
      <c r="N440" s="635">
        <v>611.39970177331622</v>
      </c>
    </row>
    <row r="441" spans="1:14" ht="14.4" customHeight="1" x14ac:dyDescent="0.3">
      <c r="A441" s="630" t="s">
        <v>544</v>
      </c>
      <c r="B441" s="631" t="s">
        <v>1919</v>
      </c>
      <c r="C441" s="632" t="s">
        <v>560</v>
      </c>
      <c r="D441" s="633" t="s">
        <v>1923</v>
      </c>
      <c r="E441" s="632" t="s">
        <v>572</v>
      </c>
      <c r="F441" s="633" t="s">
        <v>1926</v>
      </c>
      <c r="G441" s="632" t="s">
        <v>573</v>
      </c>
      <c r="H441" s="632" t="s">
        <v>637</v>
      </c>
      <c r="I441" s="632" t="s">
        <v>638</v>
      </c>
      <c r="J441" s="632" t="s">
        <v>639</v>
      </c>
      <c r="K441" s="632" t="s">
        <v>640</v>
      </c>
      <c r="L441" s="634">
        <v>170.25200000000001</v>
      </c>
      <c r="M441" s="634">
        <v>20</v>
      </c>
      <c r="N441" s="635">
        <v>3405.04</v>
      </c>
    </row>
    <row r="442" spans="1:14" ht="14.4" customHeight="1" x14ac:dyDescent="0.3">
      <c r="A442" s="630" t="s">
        <v>544</v>
      </c>
      <c r="B442" s="631" t="s">
        <v>1919</v>
      </c>
      <c r="C442" s="632" t="s">
        <v>560</v>
      </c>
      <c r="D442" s="633" t="s">
        <v>1923</v>
      </c>
      <c r="E442" s="632" t="s">
        <v>572</v>
      </c>
      <c r="F442" s="633" t="s">
        <v>1926</v>
      </c>
      <c r="G442" s="632" t="s">
        <v>573</v>
      </c>
      <c r="H442" s="632" t="s">
        <v>641</v>
      </c>
      <c r="I442" s="632" t="s">
        <v>642</v>
      </c>
      <c r="J442" s="632" t="s">
        <v>643</v>
      </c>
      <c r="K442" s="632" t="s">
        <v>644</v>
      </c>
      <c r="L442" s="634">
        <v>65.056090176591667</v>
      </c>
      <c r="M442" s="634">
        <v>22</v>
      </c>
      <c r="N442" s="635">
        <v>1431.2339838850166</v>
      </c>
    </row>
    <row r="443" spans="1:14" ht="14.4" customHeight="1" x14ac:dyDescent="0.3">
      <c r="A443" s="630" t="s">
        <v>544</v>
      </c>
      <c r="B443" s="631" t="s">
        <v>1919</v>
      </c>
      <c r="C443" s="632" t="s">
        <v>560</v>
      </c>
      <c r="D443" s="633" t="s">
        <v>1923</v>
      </c>
      <c r="E443" s="632" t="s">
        <v>572</v>
      </c>
      <c r="F443" s="633" t="s">
        <v>1926</v>
      </c>
      <c r="G443" s="632" t="s">
        <v>573</v>
      </c>
      <c r="H443" s="632" t="s">
        <v>660</v>
      </c>
      <c r="I443" s="632" t="s">
        <v>661</v>
      </c>
      <c r="J443" s="632" t="s">
        <v>662</v>
      </c>
      <c r="K443" s="632" t="s">
        <v>663</v>
      </c>
      <c r="L443" s="634">
        <v>28.715714285714292</v>
      </c>
      <c r="M443" s="634">
        <v>28</v>
      </c>
      <c r="N443" s="635">
        <v>804.04000000000019</v>
      </c>
    </row>
    <row r="444" spans="1:14" ht="14.4" customHeight="1" x14ac:dyDescent="0.3">
      <c r="A444" s="630" t="s">
        <v>544</v>
      </c>
      <c r="B444" s="631" t="s">
        <v>1919</v>
      </c>
      <c r="C444" s="632" t="s">
        <v>560</v>
      </c>
      <c r="D444" s="633" t="s">
        <v>1923</v>
      </c>
      <c r="E444" s="632" t="s">
        <v>572</v>
      </c>
      <c r="F444" s="633" t="s">
        <v>1926</v>
      </c>
      <c r="G444" s="632" t="s">
        <v>573</v>
      </c>
      <c r="H444" s="632" t="s">
        <v>683</v>
      </c>
      <c r="I444" s="632" t="s">
        <v>684</v>
      </c>
      <c r="J444" s="632" t="s">
        <v>685</v>
      </c>
      <c r="K444" s="632" t="s">
        <v>686</v>
      </c>
      <c r="L444" s="634">
        <v>60.350009059332976</v>
      </c>
      <c r="M444" s="634">
        <v>44</v>
      </c>
      <c r="N444" s="635">
        <v>2655.4003986106509</v>
      </c>
    </row>
    <row r="445" spans="1:14" ht="14.4" customHeight="1" x14ac:dyDescent="0.3">
      <c r="A445" s="630" t="s">
        <v>544</v>
      </c>
      <c r="B445" s="631" t="s">
        <v>1919</v>
      </c>
      <c r="C445" s="632" t="s">
        <v>560</v>
      </c>
      <c r="D445" s="633" t="s">
        <v>1923</v>
      </c>
      <c r="E445" s="632" t="s">
        <v>572</v>
      </c>
      <c r="F445" s="633" t="s">
        <v>1926</v>
      </c>
      <c r="G445" s="632" t="s">
        <v>573</v>
      </c>
      <c r="H445" s="632" t="s">
        <v>695</v>
      </c>
      <c r="I445" s="632" t="s">
        <v>696</v>
      </c>
      <c r="J445" s="632" t="s">
        <v>697</v>
      </c>
      <c r="K445" s="632" t="s">
        <v>698</v>
      </c>
      <c r="L445" s="634">
        <v>259.99999490179317</v>
      </c>
      <c r="M445" s="634">
        <v>235.6</v>
      </c>
      <c r="N445" s="635">
        <v>61255.998798862463</v>
      </c>
    </row>
    <row r="446" spans="1:14" ht="14.4" customHeight="1" x14ac:dyDescent="0.3">
      <c r="A446" s="630" t="s">
        <v>544</v>
      </c>
      <c r="B446" s="631" t="s">
        <v>1919</v>
      </c>
      <c r="C446" s="632" t="s">
        <v>560</v>
      </c>
      <c r="D446" s="633" t="s">
        <v>1923</v>
      </c>
      <c r="E446" s="632" t="s">
        <v>572</v>
      </c>
      <c r="F446" s="633" t="s">
        <v>1926</v>
      </c>
      <c r="G446" s="632" t="s">
        <v>573</v>
      </c>
      <c r="H446" s="632" t="s">
        <v>711</v>
      </c>
      <c r="I446" s="632" t="s">
        <v>711</v>
      </c>
      <c r="J446" s="632" t="s">
        <v>712</v>
      </c>
      <c r="K446" s="632" t="s">
        <v>713</v>
      </c>
      <c r="L446" s="634">
        <v>38.196213828348853</v>
      </c>
      <c r="M446" s="634">
        <v>180</v>
      </c>
      <c r="N446" s="635">
        <v>6875.318489102794</v>
      </c>
    </row>
    <row r="447" spans="1:14" ht="14.4" customHeight="1" x14ac:dyDescent="0.3">
      <c r="A447" s="630" t="s">
        <v>544</v>
      </c>
      <c r="B447" s="631" t="s">
        <v>1919</v>
      </c>
      <c r="C447" s="632" t="s">
        <v>560</v>
      </c>
      <c r="D447" s="633" t="s">
        <v>1923</v>
      </c>
      <c r="E447" s="632" t="s">
        <v>572</v>
      </c>
      <c r="F447" s="633" t="s">
        <v>1926</v>
      </c>
      <c r="G447" s="632" t="s">
        <v>573</v>
      </c>
      <c r="H447" s="632" t="s">
        <v>725</v>
      </c>
      <c r="I447" s="632" t="s">
        <v>726</v>
      </c>
      <c r="J447" s="632" t="s">
        <v>727</v>
      </c>
      <c r="K447" s="632" t="s">
        <v>728</v>
      </c>
      <c r="L447" s="634">
        <v>331.02745467145769</v>
      </c>
      <c r="M447" s="634">
        <v>2</v>
      </c>
      <c r="N447" s="635">
        <v>662.05490934291538</v>
      </c>
    </row>
    <row r="448" spans="1:14" ht="14.4" customHeight="1" x14ac:dyDescent="0.3">
      <c r="A448" s="630" t="s">
        <v>544</v>
      </c>
      <c r="B448" s="631" t="s">
        <v>1919</v>
      </c>
      <c r="C448" s="632" t="s">
        <v>560</v>
      </c>
      <c r="D448" s="633" t="s">
        <v>1923</v>
      </c>
      <c r="E448" s="632" t="s">
        <v>572</v>
      </c>
      <c r="F448" s="633" t="s">
        <v>1926</v>
      </c>
      <c r="G448" s="632" t="s">
        <v>573</v>
      </c>
      <c r="H448" s="632" t="s">
        <v>764</v>
      </c>
      <c r="I448" s="632" t="s">
        <v>765</v>
      </c>
      <c r="J448" s="632" t="s">
        <v>766</v>
      </c>
      <c r="K448" s="632" t="s">
        <v>767</v>
      </c>
      <c r="L448" s="634">
        <v>376.11833943984499</v>
      </c>
      <c r="M448" s="634">
        <v>8</v>
      </c>
      <c r="N448" s="635">
        <v>3008.9467155187599</v>
      </c>
    </row>
    <row r="449" spans="1:14" ht="14.4" customHeight="1" x14ac:dyDescent="0.3">
      <c r="A449" s="630" t="s">
        <v>544</v>
      </c>
      <c r="B449" s="631" t="s">
        <v>1919</v>
      </c>
      <c r="C449" s="632" t="s">
        <v>560</v>
      </c>
      <c r="D449" s="633" t="s">
        <v>1923</v>
      </c>
      <c r="E449" s="632" t="s">
        <v>572</v>
      </c>
      <c r="F449" s="633" t="s">
        <v>1926</v>
      </c>
      <c r="G449" s="632" t="s">
        <v>573</v>
      </c>
      <c r="H449" s="632" t="s">
        <v>768</v>
      </c>
      <c r="I449" s="632" t="s">
        <v>769</v>
      </c>
      <c r="J449" s="632" t="s">
        <v>770</v>
      </c>
      <c r="K449" s="632" t="s">
        <v>771</v>
      </c>
      <c r="L449" s="634">
        <v>67.177094972981791</v>
      </c>
      <c r="M449" s="634">
        <v>21</v>
      </c>
      <c r="N449" s="635">
        <v>1410.7189944326176</v>
      </c>
    </row>
    <row r="450" spans="1:14" ht="14.4" customHeight="1" x14ac:dyDescent="0.3">
      <c r="A450" s="630" t="s">
        <v>544</v>
      </c>
      <c r="B450" s="631" t="s">
        <v>1919</v>
      </c>
      <c r="C450" s="632" t="s">
        <v>560</v>
      </c>
      <c r="D450" s="633" t="s">
        <v>1923</v>
      </c>
      <c r="E450" s="632" t="s">
        <v>572</v>
      </c>
      <c r="F450" s="633" t="s">
        <v>1926</v>
      </c>
      <c r="G450" s="632" t="s">
        <v>573</v>
      </c>
      <c r="H450" s="632" t="s">
        <v>1770</v>
      </c>
      <c r="I450" s="632" t="s">
        <v>1771</v>
      </c>
      <c r="J450" s="632" t="s">
        <v>1772</v>
      </c>
      <c r="K450" s="632" t="s">
        <v>1209</v>
      </c>
      <c r="L450" s="634">
        <v>41.725384615384613</v>
      </c>
      <c r="M450" s="634">
        <v>13</v>
      </c>
      <c r="N450" s="635">
        <v>542.42999999999995</v>
      </c>
    </row>
    <row r="451" spans="1:14" ht="14.4" customHeight="1" x14ac:dyDescent="0.3">
      <c r="A451" s="630" t="s">
        <v>544</v>
      </c>
      <c r="B451" s="631" t="s">
        <v>1919</v>
      </c>
      <c r="C451" s="632" t="s">
        <v>560</v>
      </c>
      <c r="D451" s="633" t="s">
        <v>1923</v>
      </c>
      <c r="E451" s="632" t="s">
        <v>572</v>
      </c>
      <c r="F451" s="633" t="s">
        <v>1926</v>
      </c>
      <c r="G451" s="632" t="s">
        <v>573</v>
      </c>
      <c r="H451" s="632" t="s">
        <v>1773</v>
      </c>
      <c r="I451" s="632" t="s">
        <v>238</v>
      </c>
      <c r="J451" s="632" t="s">
        <v>1774</v>
      </c>
      <c r="K451" s="632"/>
      <c r="L451" s="634">
        <v>97.320309554181478</v>
      </c>
      <c r="M451" s="634">
        <v>49</v>
      </c>
      <c r="N451" s="635">
        <v>4768.6951681548926</v>
      </c>
    </row>
    <row r="452" spans="1:14" ht="14.4" customHeight="1" x14ac:dyDescent="0.3">
      <c r="A452" s="630" t="s">
        <v>544</v>
      </c>
      <c r="B452" s="631" t="s">
        <v>1919</v>
      </c>
      <c r="C452" s="632" t="s">
        <v>560</v>
      </c>
      <c r="D452" s="633" t="s">
        <v>1923</v>
      </c>
      <c r="E452" s="632" t="s">
        <v>572</v>
      </c>
      <c r="F452" s="633" t="s">
        <v>1926</v>
      </c>
      <c r="G452" s="632" t="s">
        <v>573</v>
      </c>
      <c r="H452" s="632" t="s">
        <v>1779</v>
      </c>
      <c r="I452" s="632" t="s">
        <v>1780</v>
      </c>
      <c r="J452" s="632" t="s">
        <v>1781</v>
      </c>
      <c r="K452" s="632" t="s">
        <v>1782</v>
      </c>
      <c r="L452" s="634">
        <v>68.619475344765632</v>
      </c>
      <c r="M452" s="634">
        <v>22</v>
      </c>
      <c r="N452" s="635">
        <v>1509.6284575848438</v>
      </c>
    </row>
    <row r="453" spans="1:14" ht="14.4" customHeight="1" x14ac:dyDescent="0.3">
      <c r="A453" s="630" t="s">
        <v>544</v>
      </c>
      <c r="B453" s="631" t="s">
        <v>1919</v>
      </c>
      <c r="C453" s="632" t="s">
        <v>560</v>
      </c>
      <c r="D453" s="633" t="s">
        <v>1923</v>
      </c>
      <c r="E453" s="632" t="s">
        <v>572</v>
      </c>
      <c r="F453" s="633" t="s">
        <v>1926</v>
      </c>
      <c r="G453" s="632" t="s">
        <v>573</v>
      </c>
      <c r="H453" s="632" t="s">
        <v>863</v>
      </c>
      <c r="I453" s="632" t="s">
        <v>864</v>
      </c>
      <c r="J453" s="632" t="s">
        <v>865</v>
      </c>
      <c r="K453" s="632" t="s">
        <v>633</v>
      </c>
      <c r="L453" s="634">
        <v>121.72980732925947</v>
      </c>
      <c r="M453" s="634">
        <v>24</v>
      </c>
      <c r="N453" s="635">
        <v>2921.5153759022273</v>
      </c>
    </row>
    <row r="454" spans="1:14" ht="14.4" customHeight="1" x14ac:dyDescent="0.3">
      <c r="A454" s="630" t="s">
        <v>544</v>
      </c>
      <c r="B454" s="631" t="s">
        <v>1919</v>
      </c>
      <c r="C454" s="632" t="s">
        <v>560</v>
      </c>
      <c r="D454" s="633" t="s">
        <v>1923</v>
      </c>
      <c r="E454" s="632" t="s">
        <v>572</v>
      </c>
      <c r="F454" s="633" t="s">
        <v>1926</v>
      </c>
      <c r="G454" s="632" t="s">
        <v>573</v>
      </c>
      <c r="H454" s="632" t="s">
        <v>866</v>
      </c>
      <c r="I454" s="632" t="s">
        <v>867</v>
      </c>
      <c r="J454" s="632" t="s">
        <v>868</v>
      </c>
      <c r="K454" s="632" t="s">
        <v>869</v>
      </c>
      <c r="L454" s="634">
        <v>61.511767486419984</v>
      </c>
      <c r="M454" s="634">
        <v>187</v>
      </c>
      <c r="N454" s="635">
        <v>11502.700519960537</v>
      </c>
    </row>
    <row r="455" spans="1:14" ht="14.4" customHeight="1" x14ac:dyDescent="0.3">
      <c r="A455" s="630" t="s">
        <v>544</v>
      </c>
      <c r="B455" s="631" t="s">
        <v>1919</v>
      </c>
      <c r="C455" s="632" t="s">
        <v>560</v>
      </c>
      <c r="D455" s="633" t="s">
        <v>1923</v>
      </c>
      <c r="E455" s="632" t="s">
        <v>572</v>
      </c>
      <c r="F455" s="633" t="s">
        <v>1926</v>
      </c>
      <c r="G455" s="632" t="s">
        <v>573</v>
      </c>
      <c r="H455" s="632" t="s">
        <v>902</v>
      </c>
      <c r="I455" s="632" t="s">
        <v>903</v>
      </c>
      <c r="J455" s="632" t="s">
        <v>904</v>
      </c>
      <c r="K455" s="632" t="s">
        <v>905</v>
      </c>
      <c r="L455" s="634">
        <v>260.00202837393203</v>
      </c>
      <c r="M455" s="634">
        <v>103</v>
      </c>
      <c r="N455" s="635">
        <v>26780.208922514998</v>
      </c>
    </row>
    <row r="456" spans="1:14" ht="14.4" customHeight="1" x14ac:dyDescent="0.3">
      <c r="A456" s="630" t="s">
        <v>544</v>
      </c>
      <c r="B456" s="631" t="s">
        <v>1919</v>
      </c>
      <c r="C456" s="632" t="s">
        <v>560</v>
      </c>
      <c r="D456" s="633" t="s">
        <v>1923</v>
      </c>
      <c r="E456" s="632" t="s">
        <v>572</v>
      </c>
      <c r="F456" s="633" t="s">
        <v>1926</v>
      </c>
      <c r="G456" s="632" t="s">
        <v>573</v>
      </c>
      <c r="H456" s="632" t="s">
        <v>914</v>
      </c>
      <c r="I456" s="632" t="s">
        <v>915</v>
      </c>
      <c r="J456" s="632" t="s">
        <v>916</v>
      </c>
      <c r="K456" s="632" t="s">
        <v>917</v>
      </c>
      <c r="L456" s="634">
        <v>197.4776131459038</v>
      </c>
      <c r="M456" s="634">
        <v>22</v>
      </c>
      <c r="N456" s="635">
        <v>4344.5074892098837</v>
      </c>
    </row>
    <row r="457" spans="1:14" ht="14.4" customHeight="1" x14ac:dyDescent="0.3">
      <c r="A457" s="630" t="s">
        <v>544</v>
      </c>
      <c r="B457" s="631" t="s">
        <v>1919</v>
      </c>
      <c r="C457" s="632" t="s">
        <v>560</v>
      </c>
      <c r="D457" s="633" t="s">
        <v>1923</v>
      </c>
      <c r="E457" s="632" t="s">
        <v>572</v>
      </c>
      <c r="F457" s="633" t="s">
        <v>1926</v>
      </c>
      <c r="G457" s="632" t="s">
        <v>573</v>
      </c>
      <c r="H457" s="632" t="s">
        <v>1879</v>
      </c>
      <c r="I457" s="632" t="s">
        <v>1880</v>
      </c>
      <c r="J457" s="632" t="s">
        <v>1881</v>
      </c>
      <c r="K457" s="632" t="s">
        <v>1882</v>
      </c>
      <c r="L457" s="634">
        <v>148.21008811757602</v>
      </c>
      <c r="M457" s="634">
        <v>1</v>
      </c>
      <c r="N457" s="635">
        <v>148.21008811757602</v>
      </c>
    </row>
    <row r="458" spans="1:14" ht="14.4" customHeight="1" x14ac:dyDescent="0.3">
      <c r="A458" s="630" t="s">
        <v>544</v>
      </c>
      <c r="B458" s="631" t="s">
        <v>1919</v>
      </c>
      <c r="C458" s="632" t="s">
        <v>560</v>
      </c>
      <c r="D458" s="633" t="s">
        <v>1923</v>
      </c>
      <c r="E458" s="632" t="s">
        <v>572</v>
      </c>
      <c r="F458" s="633" t="s">
        <v>1926</v>
      </c>
      <c r="G458" s="632" t="s">
        <v>573</v>
      </c>
      <c r="H458" s="632" t="s">
        <v>978</v>
      </c>
      <c r="I458" s="632" t="s">
        <v>979</v>
      </c>
      <c r="J458" s="632" t="s">
        <v>980</v>
      </c>
      <c r="K458" s="632" t="s">
        <v>655</v>
      </c>
      <c r="L458" s="634">
        <v>41.604781559083413</v>
      </c>
      <c r="M458" s="634">
        <v>46</v>
      </c>
      <c r="N458" s="635">
        <v>1913.8199517178371</v>
      </c>
    </row>
    <row r="459" spans="1:14" ht="14.4" customHeight="1" x14ac:dyDescent="0.3">
      <c r="A459" s="630" t="s">
        <v>544</v>
      </c>
      <c r="B459" s="631" t="s">
        <v>1919</v>
      </c>
      <c r="C459" s="632" t="s">
        <v>560</v>
      </c>
      <c r="D459" s="633" t="s">
        <v>1923</v>
      </c>
      <c r="E459" s="632" t="s">
        <v>572</v>
      </c>
      <c r="F459" s="633" t="s">
        <v>1926</v>
      </c>
      <c r="G459" s="632" t="s">
        <v>573</v>
      </c>
      <c r="H459" s="632" t="s">
        <v>985</v>
      </c>
      <c r="I459" s="632" t="s">
        <v>986</v>
      </c>
      <c r="J459" s="632" t="s">
        <v>987</v>
      </c>
      <c r="K459" s="632" t="s">
        <v>988</v>
      </c>
      <c r="L459" s="634">
        <v>98.862718071616527</v>
      </c>
      <c r="M459" s="634">
        <v>14</v>
      </c>
      <c r="N459" s="635">
        <v>1384.0780530026313</v>
      </c>
    </row>
    <row r="460" spans="1:14" ht="14.4" customHeight="1" x14ac:dyDescent="0.3">
      <c r="A460" s="630" t="s">
        <v>544</v>
      </c>
      <c r="B460" s="631" t="s">
        <v>1919</v>
      </c>
      <c r="C460" s="632" t="s">
        <v>560</v>
      </c>
      <c r="D460" s="633" t="s">
        <v>1923</v>
      </c>
      <c r="E460" s="632" t="s">
        <v>572</v>
      </c>
      <c r="F460" s="633" t="s">
        <v>1926</v>
      </c>
      <c r="G460" s="632" t="s">
        <v>573</v>
      </c>
      <c r="H460" s="632" t="s">
        <v>1783</v>
      </c>
      <c r="I460" s="632" t="s">
        <v>1783</v>
      </c>
      <c r="J460" s="632" t="s">
        <v>1784</v>
      </c>
      <c r="K460" s="632" t="s">
        <v>713</v>
      </c>
      <c r="L460" s="634">
        <v>56.477232378383569</v>
      </c>
      <c r="M460" s="634">
        <v>170</v>
      </c>
      <c r="N460" s="635">
        <v>9601.1295043252067</v>
      </c>
    </row>
    <row r="461" spans="1:14" ht="14.4" customHeight="1" x14ac:dyDescent="0.3">
      <c r="A461" s="630" t="s">
        <v>544</v>
      </c>
      <c r="B461" s="631" t="s">
        <v>1919</v>
      </c>
      <c r="C461" s="632" t="s">
        <v>560</v>
      </c>
      <c r="D461" s="633" t="s">
        <v>1923</v>
      </c>
      <c r="E461" s="632" t="s">
        <v>572</v>
      </c>
      <c r="F461" s="633" t="s">
        <v>1926</v>
      </c>
      <c r="G461" s="632" t="s">
        <v>573</v>
      </c>
      <c r="H461" s="632" t="s">
        <v>1009</v>
      </c>
      <c r="I461" s="632" t="s">
        <v>1010</v>
      </c>
      <c r="J461" s="632" t="s">
        <v>1011</v>
      </c>
      <c r="K461" s="632" t="s">
        <v>1012</v>
      </c>
      <c r="L461" s="634">
        <v>1103.8652963464688</v>
      </c>
      <c r="M461" s="634">
        <v>4</v>
      </c>
      <c r="N461" s="635">
        <v>4415.4611853858751</v>
      </c>
    </row>
    <row r="462" spans="1:14" ht="14.4" customHeight="1" x14ac:dyDescent="0.3">
      <c r="A462" s="630" t="s">
        <v>544</v>
      </c>
      <c r="B462" s="631" t="s">
        <v>1919</v>
      </c>
      <c r="C462" s="632" t="s">
        <v>560</v>
      </c>
      <c r="D462" s="633" t="s">
        <v>1923</v>
      </c>
      <c r="E462" s="632" t="s">
        <v>572</v>
      </c>
      <c r="F462" s="633" t="s">
        <v>1926</v>
      </c>
      <c r="G462" s="632" t="s">
        <v>573</v>
      </c>
      <c r="H462" s="632" t="s">
        <v>583</v>
      </c>
      <c r="I462" s="632" t="s">
        <v>238</v>
      </c>
      <c r="J462" s="632" t="s">
        <v>584</v>
      </c>
      <c r="K462" s="632"/>
      <c r="L462" s="634">
        <v>35.66997278225837</v>
      </c>
      <c r="M462" s="634">
        <v>2</v>
      </c>
      <c r="N462" s="635">
        <v>71.339945564516739</v>
      </c>
    </row>
    <row r="463" spans="1:14" ht="14.4" customHeight="1" x14ac:dyDescent="0.3">
      <c r="A463" s="630" t="s">
        <v>544</v>
      </c>
      <c r="B463" s="631" t="s">
        <v>1919</v>
      </c>
      <c r="C463" s="632" t="s">
        <v>560</v>
      </c>
      <c r="D463" s="633" t="s">
        <v>1923</v>
      </c>
      <c r="E463" s="632" t="s">
        <v>572</v>
      </c>
      <c r="F463" s="633" t="s">
        <v>1926</v>
      </c>
      <c r="G463" s="632" t="s">
        <v>573</v>
      </c>
      <c r="H463" s="632" t="s">
        <v>1785</v>
      </c>
      <c r="I463" s="632" t="s">
        <v>238</v>
      </c>
      <c r="J463" s="632" t="s">
        <v>1786</v>
      </c>
      <c r="K463" s="632" t="s">
        <v>1787</v>
      </c>
      <c r="L463" s="634">
        <v>422</v>
      </c>
      <c r="M463" s="634">
        <v>3</v>
      </c>
      <c r="N463" s="635">
        <v>1266</v>
      </c>
    </row>
    <row r="464" spans="1:14" ht="14.4" customHeight="1" x14ac:dyDescent="0.3">
      <c r="A464" s="630" t="s">
        <v>544</v>
      </c>
      <c r="B464" s="631" t="s">
        <v>1919</v>
      </c>
      <c r="C464" s="632" t="s">
        <v>560</v>
      </c>
      <c r="D464" s="633" t="s">
        <v>1923</v>
      </c>
      <c r="E464" s="632" t="s">
        <v>572</v>
      </c>
      <c r="F464" s="633" t="s">
        <v>1926</v>
      </c>
      <c r="G464" s="632" t="s">
        <v>573</v>
      </c>
      <c r="H464" s="632" t="s">
        <v>1032</v>
      </c>
      <c r="I464" s="632" t="s">
        <v>238</v>
      </c>
      <c r="J464" s="632" t="s">
        <v>1033</v>
      </c>
      <c r="K464" s="632"/>
      <c r="L464" s="634">
        <v>63.40807400788573</v>
      </c>
      <c r="M464" s="634">
        <v>35</v>
      </c>
      <c r="N464" s="635">
        <v>2219.2825902760005</v>
      </c>
    </row>
    <row r="465" spans="1:14" ht="14.4" customHeight="1" x14ac:dyDescent="0.3">
      <c r="A465" s="630" t="s">
        <v>544</v>
      </c>
      <c r="B465" s="631" t="s">
        <v>1919</v>
      </c>
      <c r="C465" s="632" t="s">
        <v>560</v>
      </c>
      <c r="D465" s="633" t="s">
        <v>1923</v>
      </c>
      <c r="E465" s="632" t="s">
        <v>572</v>
      </c>
      <c r="F465" s="633" t="s">
        <v>1926</v>
      </c>
      <c r="G465" s="632" t="s">
        <v>573</v>
      </c>
      <c r="H465" s="632" t="s">
        <v>1039</v>
      </c>
      <c r="I465" s="632" t="s">
        <v>1040</v>
      </c>
      <c r="J465" s="632" t="s">
        <v>1041</v>
      </c>
      <c r="K465" s="632" t="s">
        <v>869</v>
      </c>
      <c r="L465" s="634">
        <v>52.418575508252218</v>
      </c>
      <c r="M465" s="634">
        <v>93</v>
      </c>
      <c r="N465" s="635">
        <v>4874.927522267456</v>
      </c>
    </row>
    <row r="466" spans="1:14" ht="14.4" customHeight="1" x14ac:dyDescent="0.3">
      <c r="A466" s="630" t="s">
        <v>544</v>
      </c>
      <c r="B466" s="631" t="s">
        <v>1919</v>
      </c>
      <c r="C466" s="632" t="s">
        <v>560</v>
      </c>
      <c r="D466" s="633" t="s">
        <v>1923</v>
      </c>
      <c r="E466" s="632" t="s">
        <v>572</v>
      </c>
      <c r="F466" s="633" t="s">
        <v>1926</v>
      </c>
      <c r="G466" s="632" t="s">
        <v>573</v>
      </c>
      <c r="H466" s="632" t="s">
        <v>1042</v>
      </c>
      <c r="I466" s="632" t="s">
        <v>1043</v>
      </c>
      <c r="J466" s="632" t="s">
        <v>1044</v>
      </c>
      <c r="K466" s="632" t="s">
        <v>1045</v>
      </c>
      <c r="L466" s="634">
        <v>61.569011421001683</v>
      </c>
      <c r="M466" s="634">
        <v>75</v>
      </c>
      <c r="N466" s="635">
        <v>4617.6758565751261</v>
      </c>
    </row>
    <row r="467" spans="1:14" ht="14.4" customHeight="1" x14ac:dyDescent="0.3">
      <c r="A467" s="630" t="s">
        <v>544</v>
      </c>
      <c r="B467" s="631" t="s">
        <v>1919</v>
      </c>
      <c r="C467" s="632" t="s">
        <v>560</v>
      </c>
      <c r="D467" s="633" t="s">
        <v>1923</v>
      </c>
      <c r="E467" s="632" t="s">
        <v>572</v>
      </c>
      <c r="F467" s="633" t="s">
        <v>1926</v>
      </c>
      <c r="G467" s="632" t="s">
        <v>573</v>
      </c>
      <c r="H467" s="632" t="s">
        <v>1050</v>
      </c>
      <c r="I467" s="632" t="s">
        <v>1051</v>
      </c>
      <c r="J467" s="632" t="s">
        <v>587</v>
      </c>
      <c r="K467" s="632" t="s">
        <v>1052</v>
      </c>
      <c r="L467" s="634">
        <v>555.41999999999996</v>
      </c>
      <c r="M467" s="634">
        <v>3</v>
      </c>
      <c r="N467" s="635">
        <v>1666.2599999999998</v>
      </c>
    </row>
    <row r="468" spans="1:14" ht="14.4" customHeight="1" x14ac:dyDescent="0.3">
      <c r="A468" s="630" t="s">
        <v>544</v>
      </c>
      <c r="B468" s="631" t="s">
        <v>1919</v>
      </c>
      <c r="C468" s="632" t="s">
        <v>560</v>
      </c>
      <c r="D468" s="633" t="s">
        <v>1923</v>
      </c>
      <c r="E468" s="632" t="s">
        <v>572</v>
      </c>
      <c r="F468" s="633" t="s">
        <v>1926</v>
      </c>
      <c r="G468" s="632" t="s">
        <v>573</v>
      </c>
      <c r="H468" s="632" t="s">
        <v>585</v>
      </c>
      <c r="I468" s="632" t="s">
        <v>586</v>
      </c>
      <c r="J468" s="632" t="s">
        <v>587</v>
      </c>
      <c r="K468" s="632" t="s">
        <v>588</v>
      </c>
      <c r="L468" s="634">
        <v>327.05408968367436</v>
      </c>
      <c r="M468" s="634">
        <v>29</v>
      </c>
      <c r="N468" s="635">
        <v>9484.5686008265566</v>
      </c>
    </row>
    <row r="469" spans="1:14" ht="14.4" customHeight="1" x14ac:dyDescent="0.3">
      <c r="A469" s="630" t="s">
        <v>544</v>
      </c>
      <c r="B469" s="631" t="s">
        <v>1919</v>
      </c>
      <c r="C469" s="632" t="s">
        <v>560</v>
      </c>
      <c r="D469" s="633" t="s">
        <v>1923</v>
      </c>
      <c r="E469" s="632" t="s">
        <v>572</v>
      </c>
      <c r="F469" s="633" t="s">
        <v>1926</v>
      </c>
      <c r="G469" s="632" t="s">
        <v>573</v>
      </c>
      <c r="H469" s="632" t="s">
        <v>1053</v>
      </c>
      <c r="I469" s="632" t="s">
        <v>1054</v>
      </c>
      <c r="J469" s="632" t="s">
        <v>587</v>
      </c>
      <c r="K469" s="632" t="s">
        <v>1055</v>
      </c>
      <c r="L469" s="634">
        <v>246.32965299137732</v>
      </c>
      <c r="M469" s="634">
        <v>16</v>
      </c>
      <c r="N469" s="635">
        <v>3941.2744478620371</v>
      </c>
    </row>
    <row r="470" spans="1:14" ht="14.4" customHeight="1" x14ac:dyDescent="0.3">
      <c r="A470" s="630" t="s">
        <v>544</v>
      </c>
      <c r="B470" s="631" t="s">
        <v>1919</v>
      </c>
      <c r="C470" s="632" t="s">
        <v>560</v>
      </c>
      <c r="D470" s="633" t="s">
        <v>1923</v>
      </c>
      <c r="E470" s="632" t="s">
        <v>572</v>
      </c>
      <c r="F470" s="633" t="s">
        <v>1926</v>
      </c>
      <c r="G470" s="632" t="s">
        <v>573</v>
      </c>
      <c r="H470" s="632" t="s">
        <v>1085</v>
      </c>
      <c r="I470" s="632" t="s">
        <v>1086</v>
      </c>
      <c r="J470" s="632" t="s">
        <v>1087</v>
      </c>
      <c r="K470" s="632" t="s">
        <v>1088</v>
      </c>
      <c r="L470" s="634">
        <v>58.355945775812536</v>
      </c>
      <c r="M470" s="634">
        <v>37</v>
      </c>
      <c r="N470" s="635">
        <v>2159.1699937050639</v>
      </c>
    </row>
    <row r="471" spans="1:14" ht="14.4" customHeight="1" x14ac:dyDescent="0.3">
      <c r="A471" s="630" t="s">
        <v>544</v>
      </c>
      <c r="B471" s="631" t="s">
        <v>1919</v>
      </c>
      <c r="C471" s="632" t="s">
        <v>560</v>
      </c>
      <c r="D471" s="633" t="s">
        <v>1923</v>
      </c>
      <c r="E471" s="632" t="s">
        <v>572</v>
      </c>
      <c r="F471" s="633" t="s">
        <v>1926</v>
      </c>
      <c r="G471" s="632" t="s">
        <v>573</v>
      </c>
      <c r="H471" s="632" t="s">
        <v>1100</v>
      </c>
      <c r="I471" s="632" t="s">
        <v>1101</v>
      </c>
      <c r="J471" s="632" t="s">
        <v>1102</v>
      </c>
      <c r="K471" s="632" t="s">
        <v>1103</v>
      </c>
      <c r="L471" s="634">
        <v>42.399926543453702</v>
      </c>
      <c r="M471" s="634">
        <v>1</v>
      </c>
      <c r="N471" s="635">
        <v>42.399926543453702</v>
      </c>
    </row>
    <row r="472" spans="1:14" ht="14.4" customHeight="1" x14ac:dyDescent="0.3">
      <c r="A472" s="630" t="s">
        <v>544</v>
      </c>
      <c r="B472" s="631" t="s">
        <v>1919</v>
      </c>
      <c r="C472" s="632" t="s">
        <v>560</v>
      </c>
      <c r="D472" s="633" t="s">
        <v>1923</v>
      </c>
      <c r="E472" s="632" t="s">
        <v>572</v>
      </c>
      <c r="F472" s="633" t="s">
        <v>1926</v>
      </c>
      <c r="G472" s="632" t="s">
        <v>573</v>
      </c>
      <c r="H472" s="632" t="s">
        <v>1104</v>
      </c>
      <c r="I472" s="632" t="s">
        <v>238</v>
      </c>
      <c r="J472" s="632" t="s">
        <v>1105</v>
      </c>
      <c r="K472" s="632" t="s">
        <v>1106</v>
      </c>
      <c r="L472" s="634">
        <v>23.7</v>
      </c>
      <c r="M472" s="634">
        <v>48</v>
      </c>
      <c r="N472" s="635">
        <v>1137.5999999999999</v>
      </c>
    </row>
    <row r="473" spans="1:14" ht="14.4" customHeight="1" x14ac:dyDescent="0.3">
      <c r="A473" s="630" t="s">
        <v>544</v>
      </c>
      <c r="B473" s="631" t="s">
        <v>1919</v>
      </c>
      <c r="C473" s="632" t="s">
        <v>560</v>
      </c>
      <c r="D473" s="633" t="s">
        <v>1923</v>
      </c>
      <c r="E473" s="632" t="s">
        <v>572</v>
      </c>
      <c r="F473" s="633" t="s">
        <v>1926</v>
      </c>
      <c r="G473" s="632" t="s">
        <v>573</v>
      </c>
      <c r="H473" s="632" t="s">
        <v>1107</v>
      </c>
      <c r="I473" s="632" t="s">
        <v>238</v>
      </c>
      <c r="J473" s="632" t="s">
        <v>1108</v>
      </c>
      <c r="K473" s="632" t="s">
        <v>1106</v>
      </c>
      <c r="L473" s="634">
        <v>24.037194261613497</v>
      </c>
      <c r="M473" s="634">
        <v>6</v>
      </c>
      <c r="N473" s="635">
        <v>144.22316556968099</v>
      </c>
    </row>
    <row r="474" spans="1:14" ht="14.4" customHeight="1" x14ac:dyDescent="0.3">
      <c r="A474" s="630" t="s">
        <v>544</v>
      </c>
      <c r="B474" s="631" t="s">
        <v>1919</v>
      </c>
      <c r="C474" s="632" t="s">
        <v>560</v>
      </c>
      <c r="D474" s="633" t="s">
        <v>1923</v>
      </c>
      <c r="E474" s="632" t="s">
        <v>572</v>
      </c>
      <c r="F474" s="633" t="s">
        <v>1926</v>
      </c>
      <c r="G474" s="632" t="s">
        <v>573</v>
      </c>
      <c r="H474" s="632" t="s">
        <v>1168</v>
      </c>
      <c r="I474" s="632" t="s">
        <v>238</v>
      </c>
      <c r="J474" s="632" t="s">
        <v>1169</v>
      </c>
      <c r="K474" s="632" t="s">
        <v>1170</v>
      </c>
      <c r="L474" s="634">
        <v>199.67000000000004</v>
      </c>
      <c r="M474" s="634">
        <v>6</v>
      </c>
      <c r="N474" s="635">
        <v>1198.0200000000002</v>
      </c>
    </row>
    <row r="475" spans="1:14" ht="14.4" customHeight="1" x14ac:dyDescent="0.3">
      <c r="A475" s="630" t="s">
        <v>544</v>
      </c>
      <c r="B475" s="631" t="s">
        <v>1919</v>
      </c>
      <c r="C475" s="632" t="s">
        <v>560</v>
      </c>
      <c r="D475" s="633" t="s">
        <v>1923</v>
      </c>
      <c r="E475" s="632" t="s">
        <v>572</v>
      </c>
      <c r="F475" s="633" t="s">
        <v>1926</v>
      </c>
      <c r="G475" s="632" t="s">
        <v>573</v>
      </c>
      <c r="H475" s="632" t="s">
        <v>1202</v>
      </c>
      <c r="I475" s="632" t="s">
        <v>1203</v>
      </c>
      <c r="J475" s="632" t="s">
        <v>1204</v>
      </c>
      <c r="K475" s="632" t="s">
        <v>1205</v>
      </c>
      <c r="L475" s="634">
        <v>410.89780350953998</v>
      </c>
      <c r="M475" s="634">
        <v>3</v>
      </c>
      <c r="N475" s="635">
        <v>1232.69341052862</v>
      </c>
    </row>
    <row r="476" spans="1:14" ht="14.4" customHeight="1" x14ac:dyDescent="0.3">
      <c r="A476" s="630" t="s">
        <v>544</v>
      </c>
      <c r="B476" s="631" t="s">
        <v>1919</v>
      </c>
      <c r="C476" s="632" t="s">
        <v>560</v>
      </c>
      <c r="D476" s="633" t="s">
        <v>1923</v>
      </c>
      <c r="E476" s="632" t="s">
        <v>572</v>
      </c>
      <c r="F476" s="633" t="s">
        <v>1926</v>
      </c>
      <c r="G476" s="632" t="s">
        <v>573</v>
      </c>
      <c r="H476" s="632" t="s">
        <v>1210</v>
      </c>
      <c r="I476" s="632" t="s">
        <v>1211</v>
      </c>
      <c r="J476" s="632" t="s">
        <v>1212</v>
      </c>
      <c r="K476" s="632" t="s">
        <v>1213</v>
      </c>
      <c r="L476" s="634">
        <v>734.04999999999984</v>
      </c>
      <c r="M476" s="634">
        <v>3</v>
      </c>
      <c r="N476" s="635">
        <v>2202.1499999999996</v>
      </c>
    </row>
    <row r="477" spans="1:14" ht="14.4" customHeight="1" x14ac:dyDescent="0.3">
      <c r="A477" s="630" t="s">
        <v>544</v>
      </c>
      <c r="B477" s="631" t="s">
        <v>1919</v>
      </c>
      <c r="C477" s="632" t="s">
        <v>560</v>
      </c>
      <c r="D477" s="633" t="s">
        <v>1923</v>
      </c>
      <c r="E477" s="632" t="s">
        <v>572</v>
      </c>
      <c r="F477" s="633" t="s">
        <v>1926</v>
      </c>
      <c r="G477" s="632" t="s">
        <v>573</v>
      </c>
      <c r="H477" s="632" t="s">
        <v>1214</v>
      </c>
      <c r="I477" s="632" t="s">
        <v>1215</v>
      </c>
      <c r="J477" s="632" t="s">
        <v>587</v>
      </c>
      <c r="K477" s="632" t="s">
        <v>698</v>
      </c>
      <c r="L477" s="634">
        <v>210.45000000000002</v>
      </c>
      <c r="M477" s="634">
        <v>6</v>
      </c>
      <c r="N477" s="635">
        <v>1262.7</v>
      </c>
    </row>
    <row r="478" spans="1:14" ht="14.4" customHeight="1" x14ac:dyDescent="0.3">
      <c r="A478" s="630" t="s">
        <v>544</v>
      </c>
      <c r="B478" s="631" t="s">
        <v>1919</v>
      </c>
      <c r="C478" s="632" t="s">
        <v>560</v>
      </c>
      <c r="D478" s="633" t="s">
        <v>1923</v>
      </c>
      <c r="E478" s="632" t="s">
        <v>572</v>
      </c>
      <c r="F478" s="633" t="s">
        <v>1926</v>
      </c>
      <c r="G478" s="632" t="s">
        <v>573</v>
      </c>
      <c r="H478" s="632" t="s">
        <v>1224</v>
      </c>
      <c r="I478" s="632" t="s">
        <v>1225</v>
      </c>
      <c r="J478" s="632" t="s">
        <v>1226</v>
      </c>
      <c r="K478" s="632" t="s">
        <v>1227</v>
      </c>
      <c r="L478" s="634">
        <v>339.93980823476306</v>
      </c>
      <c r="M478" s="634">
        <v>18</v>
      </c>
      <c r="N478" s="635">
        <v>6118.9165482257349</v>
      </c>
    </row>
    <row r="479" spans="1:14" ht="14.4" customHeight="1" x14ac:dyDescent="0.3">
      <c r="A479" s="630" t="s">
        <v>544</v>
      </c>
      <c r="B479" s="631" t="s">
        <v>1919</v>
      </c>
      <c r="C479" s="632" t="s">
        <v>560</v>
      </c>
      <c r="D479" s="633" t="s">
        <v>1923</v>
      </c>
      <c r="E479" s="632" t="s">
        <v>572</v>
      </c>
      <c r="F479" s="633" t="s">
        <v>1926</v>
      </c>
      <c r="G479" s="632" t="s">
        <v>573</v>
      </c>
      <c r="H479" s="632" t="s">
        <v>589</v>
      </c>
      <c r="I479" s="632" t="s">
        <v>590</v>
      </c>
      <c r="J479" s="632" t="s">
        <v>591</v>
      </c>
      <c r="K479" s="632" t="s">
        <v>592</v>
      </c>
      <c r="L479" s="634">
        <v>291.80329625351544</v>
      </c>
      <c r="M479" s="634">
        <v>21</v>
      </c>
      <c r="N479" s="635">
        <v>6127.8692213238246</v>
      </c>
    </row>
    <row r="480" spans="1:14" ht="14.4" customHeight="1" x14ac:dyDescent="0.3">
      <c r="A480" s="630" t="s">
        <v>544</v>
      </c>
      <c r="B480" s="631" t="s">
        <v>1919</v>
      </c>
      <c r="C480" s="632" t="s">
        <v>560</v>
      </c>
      <c r="D480" s="633" t="s">
        <v>1923</v>
      </c>
      <c r="E480" s="632" t="s">
        <v>572</v>
      </c>
      <c r="F480" s="633" t="s">
        <v>1926</v>
      </c>
      <c r="G480" s="632" t="s">
        <v>573</v>
      </c>
      <c r="H480" s="632" t="s">
        <v>1792</v>
      </c>
      <c r="I480" s="632" t="s">
        <v>238</v>
      </c>
      <c r="J480" s="632" t="s">
        <v>1793</v>
      </c>
      <c r="K480" s="632"/>
      <c r="L480" s="634">
        <v>31.87142390308987</v>
      </c>
      <c r="M480" s="634">
        <v>10</v>
      </c>
      <c r="N480" s="635">
        <v>318.71423903089868</v>
      </c>
    </row>
    <row r="481" spans="1:14" ht="14.4" customHeight="1" x14ac:dyDescent="0.3">
      <c r="A481" s="630" t="s">
        <v>544</v>
      </c>
      <c r="B481" s="631" t="s">
        <v>1919</v>
      </c>
      <c r="C481" s="632" t="s">
        <v>560</v>
      </c>
      <c r="D481" s="633" t="s">
        <v>1923</v>
      </c>
      <c r="E481" s="632" t="s">
        <v>572</v>
      </c>
      <c r="F481" s="633" t="s">
        <v>1926</v>
      </c>
      <c r="G481" s="632" t="s">
        <v>573</v>
      </c>
      <c r="H481" s="632" t="s">
        <v>1883</v>
      </c>
      <c r="I481" s="632" t="s">
        <v>1884</v>
      </c>
      <c r="J481" s="632" t="s">
        <v>1885</v>
      </c>
      <c r="K481" s="632" t="s">
        <v>1055</v>
      </c>
      <c r="L481" s="634">
        <v>2700</v>
      </c>
      <c r="M481" s="634">
        <v>1</v>
      </c>
      <c r="N481" s="635">
        <v>2700</v>
      </c>
    </row>
    <row r="482" spans="1:14" ht="14.4" customHeight="1" x14ac:dyDescent="0.3">
      <c r="A482" s="630" t="s">
        <v>544</v>
      </c>
      <c r="B482" s="631" t="s">
        <v>1919</v>
      </c>
      <c r="C482" s="632" t="s">
        <v>560</v>
      </c>
      <c r="D482" s="633" t="s">
        <v>1923</v>
      </c>
      <c r="E482" s="632" t="s">
        <v>572</v>
      </c>
      <c r="F482" s="633" t="s">
        <v>1926</v>
      </c>
      <c r="G482" s="632" t="s">
        <v>573</v>
      </c>
      <c r="H482" s="632" t="s">
        <v>1794</v>
      </c>
      <c r="I482" s="632" t="s">
        <v>1795</v>
      </c>
      <c r="J482" s="632" t="s">
        <v>1796</v>
      </c>
      <c r="K482" s="632" t="s">
        <v>1797</v>
      </c>
      <c r="L482" s="634">
        <v>3818</v>
      </c>
      <c r="M482" s="634">
        <v>1</v>
      </c>
      <c r="N482" s="635">
        <v>3818</v>
      </c>
    </row>
    <row r="483" spans="1:14" ht="14.4" customHeight="1" x14ac:dyDescent="0.3">
      <c r="A483" s="630" t="s">
        <v>544</v>
      </c>
      <c r="B483" s="631" t="s">
        <v>1919</v>
      </c>
      <c r="C483" s="632" t="s">
        <v>560</v>
      </c>
      <c r="D483" s="633" t="s">
        <v>1923</v>
      </c>
      <c r="E483" s="632" t="s">
        <v>572</v>
      </c>
      <c r="F483" s="633" t="s">
        <v>1926</v>
      </c>
      <c r="G483" s="632" t="s">
        <v>573</v>
      </c>
      <c r="H483" s="632" t="s">
        <v>1798</v>
      </c>
      <c r="I483" s="632" t="s">
        <v>1798</v>
      </c>
      <c r="J483" s="632" t="s">
        <v>1799</v>
      </c>
      <c r="K483" s="632" t="s">
        <v>1800</v>
      </c>
      <c r="L483" s="634">
        <v>183.46939054301723</v>
      </c>
      <c r="M483" s="634">
        <v>31</v>
      </c>
      <c r="N483" s="635">
        <v>5687.5511068335336</v>
      </c>
    </row>
    <row r="484" spans="1:14" ht="14.4" customHeight="1" x14ac:dyDescent="0.3">
      <c r="A484" s="630" t="s">
        <v>544</v>
      </c>
      <c r="B484" s="631" t="s">
        <v>1919</v>
      </c>
      <c r="C484" s="632" t="s">
        <v>560</v>
      </c>
      <c r="D484" s="633" t="s">
        <v>1923</v>
      </c>
      <c r="E484" s="632" t="s">
        <v>572</v>
      </c>
      <c r="F484" s="633" t="s">
        <v>1926</v>
      </c>
      <c r="G484" s="632" t="s">
        <v>573</v>
      </c>
      <c r="H484" s="632" t="s">
        <v>1250</v>
      </c>
      <c r="I484" s="632" t="s">
        <v>1251</v>
      </c>
      <c r="J484" s="632" t="s">
        <v>1252</v>
      </c>
      <c r="K484" s="632" t="s">
        <v>1055</v>
      </c>
      <c r="L484" s="634">
        <v>2967.0292160475456</v>
      </c>
      <c r="M484" s="634">
        <v>4</v>
      </c>
      <c r="N484" s="635">
        <v>11868.116864190182</v>
      </c>
    </row>
    <row r="485" spans="1:14" ht="14.4" customHeight="1" x14ac:dyDescent="0.3">
      <c r="A485" s="630" t="s">
        <v>544</v>
      </c>
      <c r="B485" s="631" t="s">
        <v>1919</v>
      </c>
      <c r="C485" s="632" t="s">
        <v>560</v>
      </c>
      <c r="D485" s="633" t="s">
        <v>1923</v>
      </c>
      <c r="E485" s="632" t="s">
        <v>572</v>
      </c>
      <c r="F485" s="633" t="s">
        <v>1926</v>
      </c>
      <c r="G485" s="632" t="s">
        <v>573</v>
      </c>
      <c r="H485" s="632" t="s">
        <v>1801</v>
      </c>
      <c r="I485" s="632" t="s">
        <v>1802</v>
      </c>
      <c r="J485" s="632" t="s">
        <v>1354</v>
      </c>
      <c r="K485" s="632" t="s">
        <v>698</v>
      </c>
      <c r="L485" s="634">
        <v>257.70000000000005</v>
      </c>
      <c r="M485" s="634">
        <v>3</v>
      </c>
      <c r="N485" s="635">
        <v>773.10000000000014</v>
      </c>
    </row>
    <row r="486" spans="1:14" ht="14.4" customHeight="1" x14ac:dyDescent="0.3">
      <c r="A486" s="630" t="s">
        <v>544</v>
      </c>
      <c r="B486" s="631" t="s">
        <v>1919</v>
      </c>
      <c r="C486" s="632" t="s">
        <v>560</v>
      </c>
      <c r="D486" s="633" t="s">
        <v>1923</v>
      </c>
      <c r="E486" s="632" t="s">
        <v>572</v>
      </c>
      <c r="F486" s="633" t="s">
        <v>1926</v>
      </c>
      <c r="G486" s="632" t="s">
        <v>573</v>
      </c>
      <c r="H486" s="632" t="s">
        <v>1803</v>
      </c>
      <c r="I486" s="632" t="s">
        <v>1803</v>
      </c>
      <c r="J486" s="632" t="s">
        <v>1804</v>
      </c>
      <c r="K486" s="632" t="s">
        <v>1805</v>
      </c>
      <c r="L486" s="634">
        <v>650.67999999999995</v>
      </c>
      <c r="M486" s="634">
        <v>1</v>
      </c>
      <c r="N486" s="635">
        <v>650.67999999999995</v>
      </c>
    </row>
    <row r="487" spans="1:14" ht="14.4" customHeight="1" x14ac:dyDescent="0.3">
      <c r="A487" s="630" t="s">
        <v>544</v>
      </c>
      <c r="B487" s="631" t="s">
        <v>1919</v>
      </c>
      <c r="C487" s="632" t="s">
        <v>560</v>
      </c>
      <c r="D487" s="633" t="s">
        <v>1923</v>
      </c>
      <c r="E487" s="632" t="s">
        <v>572</v>
      </c>
      <c r="F487" s="633" t="s">
        <v>1926</v>
      </c>
      <c r="G487" s="632" t="s">
        <v>573</v>
      </c>
      <c r="H487" s="632" t="s">
        <v>1886</v>
      </c>
      <c r="I487" s="632" t="s">
        <v>1886</v>
      </c>
      <c r="J487" s="632" t="s">
        <v>1887</v>
      </c>
      <c r="K487" s="632" t="s">
        <v>1888</v>
      </c>
      <c r="L487" s="634">
        <v>710.01008498780811</v>
      </c>
      <c r="M487" s="634">
        <v>1</v>
      </c>
      <c r="N487" s="635">
        <v>710.01008498780811</v>
      </c>
    </row>
    <row r="488" spans="1:14" ht="14.4" customHeight="1" x14ac:dyDescent="0.3">
      <c r="A488" s="630" t="s">
        <v>544</v>
      </c>
      <c r="B488" s="631" t="s">
        <v>1919</v>
      </c>
      <c r="C488" s="632" t="s">
        <v>560</v>
      </c>
      <c r="D488" s="633" t="s">
        <v>1923</v>
      </c>
      <c r="E488" s="632" t="s">
        <v>572</v>
      </c>
      <c r="F488" s="633" t="s">
        <v>1926</v>
      </c>
      <c r="G488" s="632" t="s">
        <v>573</v>
      </c>
      <c r="H488" s="632" t="s">
        <v>1806</v>
      </c>
      <c r="I488" s="632" t="s">
        <v>1807</v>
      </c>
      <c r="J488" s="632" t="s">
        <v>1808</v>
      </c>
      <c r="K488" s="632" t="s">
        <v>1809</v>
      </c>
      <c r="L488" s="634">
        <v>649.84983590751335</v>
      </c>
      <c r="M488" s="634">
        <v>32</v>
      </c>
      <c r="N488" s="635">
        <v>20795.194749040427</v>
      </c>
    </row>
    <row r="489" spans="1:14" ht="14.4" customHeight="1" x14ac:dyDescent="0.3">
      <c r="A489" s="630" t="s">
        <v>544</v>
      </c>
      <c r="B489" s="631" t="s">
        <v>1919</v>
      </c>
      <c r="C489" s="632" t="s">
        <v>560</v>
      </c>
      <c r="D489" s="633" t="s">
        <v>1923</v>
      </c>
      <c r="E489" s="632" t="s">
        <v>572</v>
      </c>
      <c r="F489" s="633" t="s">
        <v>1926</v>
      </c>
      <c r="G489" s="632" t="s">
        <v>573</v>
      </c>
      <c r="H489" s="632" t="s">
        <v>1280</v>
      </c>
      <c r="I489" s="632" t="s">
        <v>1281</v>
      </c>
      <c r="J489" s="632" t="s">
        <v>1282</v>
      </c>
      <c r="K489" s="632" t="s">
        <v>1283</v>
      </c>
      <c r="L489" s="634">
        <v>564.05857142857144</v>
      </c>
      <c r="M489" s="634">
        <v>7</v>
      </c>
      <c r="N489" s="635">
        <v>3948.4100000000003</v>
      </c>
    </row>
    <row r="490" spans="1:14" ht="14.4" customHeight="1" x14ac:dyDescent="0.3">
      <c r="A490" s="630" t="s">
        <v>544</v>
      </c>
      <c r="B490" s="631" t="s">
        <v>1919</v>
      </c>
      <c r="C490" s="632" t="s">
        <v>560</v>
      </c>
      <c r="D490" s="633" t="s">
        <v>1923</v>
      </c>
      <c r="E490" s="632" t="s">
        <v>572</v>
      </c>
      <c r="F490" s="633" t="s">
        <v>1926</v>
      </c>
      <c r="G490" s="632" t="s">
        <v>573</v>
      </c>
      <c r="H490" s="632" t="s">
        <v>1810</v>
      </c>
      <c r="I490" s="632" t="s">
        <v>1811</v>
      </c>
      <c r="J490" s="632" t="s">
        <v>1812</v>
      </c>
      <c r="K490" s="632" t="s">
        <v>1813</v>
      </c>
      <c r="L490" s="634">
        <v>614.09776905789261</v>
      </c>
      <c r="M490" s="634">
        <v>17</v>
      </c>
      <c r="N490" s="635">
        <v>10439.662073984175</v>
      </c>
    </row>
    <row r="491" spans="1:14" ht="14.4" customHeight="1" x14ac:dyDescent="0.3">
      <c r="A491" s="630" t="s">
        <v>544</v>
      </c>
      <c r="B491" s="631" t="s">
        <v>1919</v>
      </c>
      <c r="C491" s="632" t="s">
        <v>560</v>
      </c>
      <c r="D491" s="633" t="s">
        <v>1923</v>
      </c>
      <c r="E491" s="632" t="s">
        <v>572</v>
      </c>
      <c r="F491" s="633" t="s">
        <v>1926</v>
      </c>
      <c r="G491" s="632" t="s">
        <v>573</v>
      </c>
      <c r="H491" s="632" t="s">
        <v>1307</v>
      </c>
      <c r="I491" s="632" t="s">
        <v>238</v>
      </c>
      <c r="J491" s="632" t="s">
        <v>1308</v>
      </c>
      <c r="K491" s="632" t="s">
        <v>1309</v>
      </c>
      <c r="L491" s="634">
        <v>60.881448345198933</v>
      </c>
      <c r="M491" s="634">
        <v>79</v>
      </c>
      <c r="N491" s="635">
        <v>4809.6344192707156</v>
      </c>
    </row>
    <row r="492" spans="1:14" ht="14.4" customHeight="1" x14ac:dyDescent="0.3">
      <c r="A492" s="630" t="s">
        <v>544</v>
      </c>
      <c r="B492" s="631" t="s">
        <v>1919</v>
      </c>
      <c r="C492" s="632" t="s">
        <v>560</v>
      </c>
      <c r="D492" s="633" t="s">
        <v>1923</v>
      </c>
      <c r="E492" s="632" t="s">
        <v>572</v>
      </c>
      <c r="F492" s="633" t="s">
        <v>1926</v>
      </c>
      <c r="G492" s="632" t="s">
        <v>573</v>
      </c>
      <c r="H492" s="632" t="s">
        <v>1321</v>
      </c>
      <c r="I492" s="632" t="s">
        <v>1322</v>
      </c>
      <c r="J492" s="632" t="s">
        <v>1323</v>
      </c>
      <c r="K492" s="632"/>
      <c r="L492" s="634">
        <v>667.42962253809685</v>
      </c>
      <c r="M492" s="634">
        <v>252</v>
      </c>
      <c r="N492" s="635">
        <v>168192.26487960041</v>
      </c>
    </row>
    <row r="493" spans="1:14" ht="14.4" customHeight="1" x14ac:dyDescent="0.3">
      <c r="A493" s="630" t="s">
        <v>544</v>
      </c>
      <c r="B493" s="631" t="s">
        <v>1919</v>
      </c>
      <c r="C493" s="632" t="s">
        <v>560</v>
      </c>
      <c r="D493" s="633" t="s">
        <v>1923</v>
      </c>
      <c r="E493" s="632" t="s">
        <v>572</v>
      </c>
      <c r="F493" s="633" t="s">
        <v>1926</v>
      </c>
      <c r="G493" s="632" t="s">
        <v>573</v>
      </c>
      <c r="H493" s="632" t="s">
        <v>1814</v>
      </c>
      <c r="I493" s="632" t="s">
        <v>1815</v>
      </c>
      <c r="J493" s="632" t="s">
        <v>1816</v>
      </c>
      <c r="K493" s="632" t="s">
        <v>1817</v>
      </c>
      <c r="L493" s="634">
        <v>51.050000000000011</v>
      </c>
      <c r="M493" s="634">
        <v>2</v>
      </c>
      <c r="N493" s="635">
        <v>102.10000000000002</v>
      </c>
    </row>
    <row r="494" spans="1:14" ht="14.4" customHeight="1" x14ac:dyDescent="0.3">
      <c r="A494" s="630" t="s">
        <v>544</v>
      </c>
      <c r="B494" s="631" t="s">
        <v>1919</v>
      </c>
      <c r="C494" s="632" t="s">
        <v>560</v>
      </c>
      <c r="D494" s="633" t="s">
        <v>1923</v>
      </c>
      <c r="E494" s="632" t="s">
        <v>572</v>
      </c>
      <c r="F494" s="633" t="s">
        <v>1926</v>
      </c>
      <c r="G494" s="632" t="s">
        <v>573</v>
      </c>
      <c r="H494" s="632" t="s">
        <v>1824</v>
      </c>
      <c r="I494" s="632" t="s">
        <v>1825</v>
      </c>
      <c r="J494" s="632" t="s">
        <v>1826</v>
      </c>
      <c r="K494" s="632" t="s">
        <v>1827</v>
      </c>
      <c r="L494" s="634">
        <v>776.97733333333338</v>
      </c>
      <c r="M494" s="634">
        <v>15</v>
      </c>
      <c r="N494" s="635">
        <v>11654.66</v>
      </c>
    </row>
    <row r="495" spans="1:14" ht="14.4" customHeight="1" x14ac:dyDescent="0.3">
      <c r="A495" s="630" t="s">
        <v>544</v>
      </c>
      <c r="B495" s="631" t="s">
        <v>1919</v>
      </c>
      <c r="C495" s="632" t="s">
        <v>560</v>
      </c>
      <c r="D495" s="633" t="s">
        <v>1923</v>
      </c>
      <c r="E495" s="632" t="s">
        <v>572</v>
      </c>
      <c r="F495" s="633" t="s">
        <v>1926</v>
      </c>
      <c r="G495" s="632" t="s">
        <v>573</v>
      </c>
      <c r="H495" s="632" t="s">
        <v>1828</v>
      </c>
      <c r="I495" s="632" t="s">
        <v>1829</v>
      </c>
      <c r="J495" s="632" t="s">
        <v>1830</v>
      </c>
      <c r="K495" s="632" t="s">
        <v>1831</v>
      </c>
      <c r="L495" s="634">
        <v>580.46992481503003</v>
      </c>
      <c r="M495" s="634">
        <v>15</v>
      </c>
      <c r="N495" s="635">
        <v>8707.0488722254504</v>
      </c>
    </row>
    <row r="496" spans="1:14" ht="14.4" customHeight="1" x14ac:dyDescent="0.3">
      <c r="A496" s="630" t="s">
        <v>544</v>
      </c>
      <c r="B496" s="631" t="s">
        <v>1919</v>
      </c>
      <c r="C496" s="632" t="s">
        <v>560</v>
      </c>
      <c r="D496" s="633" t="s">
        <v>1923</v>
      </c>
      <c r="E496" s="632" t="s">
        <v>572</v>
      </c>
      <c r="F496" s="633" t="s">
        <v>1926</v>
      </c>
      <c r="G496" s="632" t="s">
        <v>573</v>
      </c>
      <c r="H496" s="632" t="s">
        <v>1832</v>
      </c>
      <c r="I496" s="632" t="s">
        <v>1833</v>
      </c>
      <c r="J496" s="632" t="s">
        <v>1834</v>
      </c>
      <c r="K496" s="632" t="s">
        <v>1835</v>
      </c>
      <c r="L496" s="634">
        <v>88.32997815590879</v>
      </c>
      <c r="M496" s="634">
        <v>17</v>
      </c>
      <c r="N496" s="635">
        <v>1501.6096286504494</v>
      </c>
    </row>
    <row r="497" spans="1:14" ht="14.4" customHeight="1" x14ac:dyDescent="0.3">
      <c r="A497" s="630" t="s">
        <v>544</v>
      </c>
      <c r="B497" s="631" t="s">
        <v>1919</v>
      </c>
      <c r="C497" s="632" t="s">
        <v>560</v>
      </c>
      <c r="D497" s="633" t="s">
        <v>1923</v>
      </c>
      <c r="E497" s="632" t="s">
        <v>572</v>
      </c>
      <c r="F497" s="633" t="s">
        <v>1926</v>
      </c>
      <c r="G497" s="632" t="s">
        <v>573</v>
      </c>
      <c r="H497" s="632" t="s">
        <v>1836</v>
      </c>
      <c r="I497" s="632" t="s">
        <v>1837</v>
      </c>
      <c r="J497" s="632" t="s">
        <v>1838</v>
      </c>
      <c r="K497" s="632" t="s">
        <v>1839</v>
      </c>
      <c r="L497" s="634">
        <v>65.075374244344914</v>
      </c>
      <c r="M497" s="634">
        <v>22</v>
      </c>
      <c r="N497" s="635">
        <v>1431.6582333755882</v>
      </c>
    </row>
    <row r="498" spans="1:14" ht="14.4" customHeight="1" x14ac:dyDescent="0.3">
      <c r="A498" s="630" t="s">
        <v>544</v>
      </c>
      <c r="B498" s="631" t="s">
        <v>1919</v>
      </c>
      <c r="C498" s="632" t="s">
        <v>560</v>
      </c>
      <c r="D498" s="633" t="s">
        <v>1923</v>
      </c>
      <c r="E498" s="632" t="s">
        <v>572</v>
      </c>
      <c r="F498" s="633" t="s">
        <v>1926</v>
      </c>
      <c r="G498" s="632" t="s">
        <v>573</v>
      </c>
      <c r="H498" s="632" t="s">
        <v>1840</v>
      </c>
      <c r="I498" s="632" t="s">
        <v>238</v>
      </c>
      <c r="J498" s="632" t="s">
        <v>1841</v>
      </c>
      <c r="K498" s="632"/>
      <c r="L498" s="634">
        <v>416.91717171717164</v>
      </c>
      <c r="M498" s="634">
        <v>33</v>
      </c>
      <c r="N498" s="635">
        <v>13758.266666666665</v>
      </c>
    </row>
    <row r="499" spans="1:14" ht="14.4" customHeight="1" x14ac:dyDescent="0.3">
      <c r="A499" s="630" t="s">
        <v>544</v>
      </c>
      <c r="B499" s="631" t="s">
        <v>1919</v>
      </c>
      <c r="C499" s="632" t="s">
        <v>560</v>
      </c>
      <c r="D499" s="633" t="s">
        <v>1923</v>
      </c>
      <c r="E499" s="632" t="s">
        <v>572</v>
      </c>
      <c r="F499" s="633" t="s">
        <v>1926</v>
      </c>
      <c r="G499" s="632" t="s">
        <v>573</v>
      </c>
      <c r="H499" s="632" t="s">
        <v>1889</v>
      </c>
      <c r="I499" s="632" t="s">
        <v>238</v>
      </c>
      <c r="J499" s="632" t="s">
        <v>1890</v>
      </c>
      <c r="K499" s="632" t="s">
        <v>1891</v>
      </c>
      <c r="L499" s="634">
        <v>96.800147666247838</v>
      </c>
      <c r="M499" s="634">
        <v>1</v>
      </c>
      <c r="N499" s="635">
        <v>96.800147666247838</v>
      </c>
    </row>
    <row r="500" spans="1:14" ht="14.4" customHeight="1" x14ac:dyDescent="0.3">
      <c r="A500" s="630" t="s">
        <v>544</v>
      </c>
      <c r="B500" s="631" t="s">
        <v>1919</v>
      </c>
      <c r="C500" s="632" t="s">
        <v>560</v>
      </c>
      <c r="D500" s="633" t="s">
        <v>1923</v>
      </c>
      <c r="E500" s="632" t="s">
        <v>572</v>
      </c>
      <c r="F500" s="633" t="s">
        <v>1926</v>
      </c>
      <c r="G500" s="632" t="s">
        <v>573</v>
      </c>
      <c r="H500" s="632" t="s">
        <v>1353</v>
      </c>
      <c r="I500" s="632" t="s">
        <v>1353</v>
      </c>
      <c r="J500" s="632" t="s">
        <v>1354</v>
      </c>
      <c r="K500" s="632" t="s">
        <v>1055</v>
      </c>
      <c r="L500" s="634">
        <v>379.1099999999999</v>
      </c>
      <c r="M500" s="634">
        <v>31</v>
      </c>
      <c r="N500" s="635">
        <v>11752.409999999996</v>
      </c>
    </row>
    <row r="501" spans="1:14" ht="14.4" customHeight="1" x14ac:dyDescent="0.3">
      <c r="A501" s="630" t="s">
        <v>544</v>
      </c>
      <c r="B501" s="631" t="s">
        <v>1919</v>
      </c>
      <c r="C501" s="632" t="s">
        <v>560</v>
      </c>
      <c r="D501" s="633" t="s">
        <v>1923</v>
      </c>
      <c r="E501" s="632" t="s">
        <v>572</v>
      </c>
      <c r="F501" s="633" t="s">
        <v>1926</v>
      </c>
      <c r="G501" s="632" t="s">
        <v>573</v>
      </c>
      <c r="H501" s="632" t="s">
        <v>1853</v>
      </c>
      <c r="I501" s="632" t="s">
        <v>1853</v>
      </c>
      <c r="J501" s="632" t="s">
        <v>1180</v>
      </c>
      <c r="K501" s="632" t="s">
        <v>1854</v>
      </c>
      <c r="L501" s="634">
        <v>285.01679999999999</v>
      </c>
      <c r="M501" s="634">
        <v>1</v>
      </c>
      <c r="N501" s="635">
        <v>285.01679999999999</v>
      </c>
    </row>
    <row r="502" spans="1:14" ht="14.4" customHeight="1" x14ac:dyDescent="0.3">
      <c r="A502" s="630" t="s">
        <v>544</v>
      </c>
      <c r="B502" s="631" t="s">
        <v>1919</v>
      </c>
      <c r="C502" s="632" t="s">
        <v>560</v>
      </c>
      <c r="D502" s="633" t="s">
        <v>1923</v>
      </c>
      <c r="E502" s="632" t="s">
        <v>572</v>
      </c>
      <c r="F502" s="633" t="s">
        <v>1926</v>
      </c>
      <c r="G502" s="632" t="s">
        <v>1391</v>
      </c>
      <c r="H502" s="632" t="s">
        <v>1855</v>
      </c>
      <c r="I502" s="632" t="s">
        <v>1856</v>
      </c>
      <c r="J502" s="632" t="s">
        <v>1436</v>
      </c>
      <c r="K502" s="632" t="s">
        <v>1857</v>
      </c>
      <c r="L502" s="634">
        <v>144.53011466293671</v>
      </c>
      <c r="M502" s="634">
        <v>46</v>
      </c>
      <c r="N502" s="635">
        <v>6648.3852744950891</v>
      </c>
    </row>
    <row r="503" spans="1:14" ht="14.4" customHeight="1" x14ac:dyDescent="0.3">
      <c r="A503" s="630" t="s">
        <v>544</v>
      </c>
      <c r="B503" s="631" t="s">
        <v>1919</v>
      </c>
      <c r="C503" s="632" t="s">
        <v>560</v>
      </c>
      <c r="D503" s="633" t="s">
        <v>1923</v>
      </c>
      <c r="E503" s="632" t="s">
        <v>572</v>
      </c>
      <c r="F503" s="633" t="s">
        <v>1926</v>
      </c>
      <c r="G503" s="632" t="s">
        <v>1391</v>
      </c>
      <c r="H503" s="632" t="s">
        <v>1412</v>
      </c>
      <c r="I503" s="632" t="s">
        <v>1413</v>
      </c>
      <c r="J503" s="632" t="s">
        <v>1398</v>
      </c>
      <c r="K503" s="632" t="s">
        <v>1414</v>
      </c>
      <c r="L503" s="634">
        <v>135.34005020461302</v>
      </c>
      <c r="M503" s="634">
        <v>4</v>
      </c>
      <c r="N503" s="635">
        <v>541.36020081845209</v>
      </c>
    </row>
    <row r="504" spans="1:14" ht="14.4" customHeight="1" x14ac:dyDescent="0.3">
      <c r="A504" s="630" t="s">
        <v>544</v>
      </c>
      <c r="B504" s="631" t="s">
        <v>1919</v>
      </c>
      <c r="C504" s="632" t="s">
        <v>560</v>
      </c>
      <c r="D504" s="633" t="s">
        <v>1923</v>
      </c>
      <c r="E504" s="632" t="s">
        <v>572</v>
      </c>
      <c r="F504" s="633" t="s">
        <v>1926</v>
      </c>
      <c r="G504" s="632" t="s">
        <v>1391</v>
      </c>
      <c r="H504" s="632" t="s">
        <v>1858</v>
      </c>
      <c r="I504" s="632" t="s">
        <v>1859</v>
      </c>
      <c r="J504" s="632" t="s">
        <v>1860</v>
      </c>
      <c r="K504" s="632" t="s">
        <v>1861</v>
      </c>
      <c r="L504" s="634">
        <v>52.810000000000016</v>
      </c>
      <c r="M504" s="634">
        <v>1</v>
      </c>
      <c r="N504" s="635">
        <v>52.810000000000016</v>
      </c>
    </row>
    <row r="505" spans="1:14" ht="14.4" customHeight="1" x14ac:dyDescent="0.3">
      <c r="A505" s="630" t="s">
        <v>544</v>
      </c>
      <c r="B505" s="631" t="s">
        <v>1919</v>
      </c>
      <c r="C505" s="632" t="s">
        <v>560</v>
      </c>
      <c r="D505" s="633" t="s">
        <v>1923</v>
      </c>
      <c r="E505" s="632" t="s">
        <v>572</v>
      </c>
      <c r="F505" s="633" t="s">
        <v>1926</v>
      </c>
      <c r="G505" s="632" t="s">
        <v>1391</v>
      </c>
      <c r="H505" s="632" t="s">
        <v>1862</v>
      </c>
      <c r="I505" s="632" t="s">
        <v>1863</v>
      </c>
      <c r="J505" s="632" t="s">
        <v>1432</v>
      </c>
      <c r="K505" s="632" t="s">
        <v>1864</v>
      </c>
      <c r="L505" s="634">
        <v>266.34999661536614</v>
      </c>
      <c r="M505" s="634">
        <v>54</v>
      </c>
      <c r="N505" s="635">
        <v>14382.899817229772</v>
      </c>
    </row>
    <row r="506" spans="1:14" ht="14.4" customHeight="1" x14ac:dyDescent="0.3">
      <c r="A506" s="630" t="s">
        <v>544</v>
      </c>
      <c r="B506" s="631" t="s">
        <v>1919</v>
      </c>
      <c r="C506" s="632" t="s">
        <v>560</v>
      </c>
      <c r="D506" s="633" t="s">
        <v>1923</v>
      </c>
      <c r="E506" s="632" t="s">
        <v>572</v>
      </c>
      <c r="F506" s="633" t="s">
        <v>1926</v>
      </c>
      <c r="G506" s="632" t="s">
        <v>1391</v>
      </c>
      <c r="H506" s="632" t="s">
        <v>1430</v>
      </c>
      <c r="I506" s="632" t="s">
        <v>1431</v>
      </c>
      <c r="J506" s="632" t="s">
        <v>1432</v>
      </c>
      <c r="K506" s="632" t="s">
        <v>1433</v>
      </c>
      <c r="L506" s="634">
        <v>890.09999148971553</v>
      </c>
      <c r="M506" s="634">
        <v>47</v>
      </c>
      <c r="N506" s="635">
        <v>41834.699600016633</v>
      </c>
    </row>
    <row r="507" spans="1:14" ht="14.4" customHeight="1" x14ac:dyDescent="0.3">
      <c r="A507" s="630" t="s">
        <v>544</v>
      </c>
      <c r="B507" s="631" t="s">
        <v>1919</v>
      </c>
      <c r="C507" s="632" t="s">
        <v>560</v>
      </c>
      <c r="D507" s="633" t="s">
        <v>1923</v>
      </c>
      <c r="E507" s="632" t="s">
        <v>572</v>
      </c>
      <c r="F507" s="633" t="s">
        <v>1926</v>
      </c>
      <c r="G507" s="632" t="s">
        <v>1391</v>
      </c>
      <c r="H507" s="632" t="s">
        <v>1865</v>
      </c>
      <c r="I507" s="632" t="s">
        <v>1866</v>
      </c>
      <c r="J507" s="632" t="s">
        <v>1448</v>
      </c>
      <c r="K507" s="632" t="s">
        <v>1867</v>
      </c>
      <c r="L507" s="634">
        <v>139.66999999999999</v>
      </c>
      <c r="M507" s="634">
        <v>56</v>
      </c>
      <c r="N507" s="635">
        <v>7821.5199999999986</v>
      </c>
    </row>
    <row r="508" spans="1:14" ht="14.4" customHeight="1" x14ac:dyDescent="0.3">
      <c r="A508" s="630" t="s">
        <v>544</v>
      </c>
      <c r="B508" s="631" t="s">
        <v>1919</v>
      </c>
      <c r="C508" s="632" t="s">
        <v>560</v>
      </c>
      <c r="D508" s="633" t="s">
        <v>1923</v>
      </c>
      <c r="E508" s="632" t="s">
        <v>572</v>
      </c>
      <c r="F508" s="633" t="s">
        <v>1926</v>
      </c>
      <c r="G508" s="632" t="s">
        <v>1391</v>
      </c>
      <c r="H508" s="632" t="s">
        <v>1892</v>
      </c>
      <c r="I508" s="632" t="s">
        <v>1893</v>
      </c>
      <c r="J508" s="632" t="s">
        <v>1894</v>
      </c>
      <c r="K508" s="632" t="s">
        <v>1895</v>
      </c>
      <c r="L508" s="634">
        <v>380.5199999999997</v>
      </c>
      <c r="M508" s="634">
        <v>2</v>
      </c>
      <c r="N508" s="635">
        <v>761.0399999999994</v>
      </c>
    </row>
    <row r="509" spans="1:14" ht="14.4" customHeight="1" x14ac:dyDescent="0.3">
      <c r="A509" s="630" t="s">
        <v>544</v>
      </c>
      <c r="B509" s="631" t="s">
        <v>1919</v>
      </c>
      <c r="C509" s="632" t="s">
        <v>560</v>
      </c>
      <c r="D509" s="633" t="s">
        <v>1923</v>
      </c>
      <c r="E509" s="632" t="s">
        <v>572</v>
      </c>
      <c r="F509" s="633" t="s">
        <v>1926</v>
      </c>
      <c r="G509" s="632" t="s">
        <v>1391</v>
      </c>
      <c r="H509" s="632" t="s">
        <v>1446</v>
      </c>
      <c r="I509" s="632" t="s">
        <v>1447</v>
      </c>
      <c r="J509" s="632" t="s">
        <v>1448</v>
      </c>
      <c r="K509" s="632" t="s">
        <v>1449</v>
      </c>
      <c r="L509" s="634">
        <v>177.9699605152247</v>
      </c>
      <c r="M509" s="634">
        <v>41</v>
      </c>
      <c r="N509" s="635">
        <v>7296.7683811242132</v>
      </c>
    </row>
    <row r="510" spans="1:14" ht="14.4" customHeight="1" x14ac:dyDescent="0.3">
      <c r="A510" s="630" t="s">
        <v>544</v>
      </c>
      <c r="B510" s="631" t="s">
        <v>1919</v>
      </c>
      <c r="C510" s="632" t="s">
        <v>560</v>
      </c>
      <c r="D510" s="633" t="s">
        <v>1923</v>
      </c>
      <c r="E510" s="632" t="s">
        <v>572</v>
      </c>
      <c r="F510" s="633" t="s">
        <v>1926</v>
      </c>
      <c r="G510" s="632" t="s">
        <v>1391</v>
      </c>
      <c r="H510" s="632" t="s">
        <v>1896</v>
      </c>
      <c r="I510" s="632" t="s">
        <v>1897</v>
      </c>
      <c r="J510" s="632" t="s">
        <v>1874</v>
      </c>
      <c r="K510" s="632" t="s">
        <v>1898</v>
      </c>
      <c r="L510" s="634">
        <v>232.24</v>
      </c>
      <c r="M510" s="634">
        <v>3</v>
      </c>
      <c r="N510" s="635">
        <v>696.72</v>
      </c>
    </row>
    <row r="511" spans="1:14" ht="14.4" customHeight="1" x14ac:dyDescent="0.3">
      <c r="A511" s="630" t="s">
        <v>544</v>
      </c>
      <c r="B511" s="631" t="s">
        <v>1919</v>
      </c>
      <c r="C511" s="632" t="s">
        <v>560</v>
      </c>
      <c r="D511" s="633" t="s">
        <v>1923</v>
      </c>
      <c r="E511" s="632" t="s">
        <v>572</v>
      </c>
      <c r="F511" s="633" t="s">
        <v>1926</v>
      </c>
      <c r="G511" s="632" t="s">
        <v>1391</v>
      </c>
      <c r="H511" s="632" t="s">
        <v>1872</v>
      </c>
      <c r="I511" s="632" t="s">
        <v>1873</v>
      </c>
      <c r="J511" s="632" t="s">
        <v>1874</v>
      </c>
      <c r="K511" s="632" t="s">
        <v>1875</v>
      </c>
      <c r="L511" s="634">
        <v>748.1655275992548</v>
      </c>
      <c r="M511" s="634">
        <v>11</v>
      </c>
      <c r="N511" s="635">
        <v>8229.8208035918033</v>
      </c>
    </row>
    <row r="512" spans="1:14" ht="14.4" customHeight="1" x14ac:dyDescent="0.3">
      <c r="A512" s="630" t="s">
        <v>544</v>
      </c>
      <c r="B512" s="631" t="s">
        <v>1919</v>
      </c>
      <c r="C512" s="632" t="s">
        <v>560</v>
      </c>
      <c r="D512" s="633" t="s">
        <v>1923</v>
      </c>
      <c r="E512" s="632" t="s">
        <v>572</v>
      </c>
      <c r="F512" s="633" t="s">
        <v>1926</v>
      </c>
      <c r="G512" s="632" t="s">
        <v>1391</v>
      </c>
      <c r="H512" s="632" t="s">
        <v>1470</v>
      </c>
      <c r="I512" s="632" t="s">
        <v>1471</v>
      </c>
      <c r="J512" s="632" t="s">
        <v>1472</v>
      </c>
      <c r="K512" s="632" t="s">
        <v>1473</v>
      </c>
      <c r="L512" s="634">
        <v>337.43</v>
      </c>
      <c r="M512" s="634">
        <v>4</v>
      </c>
      <c r="N512" s="635">
        <v>1349.72</v>
      </c>
    </row>
    <row r="513" spans="1:14" ht="14.4" customHeight="1" x14ac:dyDescent="0.3">
      <c r="A513" s="630" t="s">
        <v>544</v>
      </c>
      <c r="B513" s="631" t="s">
        <v>1919</v>
      </c>
      <c r="C513" s="632" t="s">
        <v>560</v>
      </c>
      <c r="D513" s="633" t="s">
        <v>1923</v>
      </c>
      <c r="E513" s="632" t="s">
        <v>572</v>
      </c>
      <c r="F513" s="633" t="s">
        <v>1926</v>
      </c>
      <c r="G513" s="632" t="s">
        <v>1391</v>
      </c>
      <c r="H513" s="632" t="s">
        <v>1876</v>
      </c>
      <c r="I513" s="632" t="s">
        <v>1876</v>
      </c>
      <c r="J513" s="632" t="s">
        <v>1877</v>
      </c>
      <c r="K513" s="632" t="s">
        <v>1878</v>
      </c>
      <c r="L513" s="634">
        <v>2891.1214953271028</v>
      </c>
      <c r="M513" s="634">
        <v>107</v>
      </c>
      <c r="N513" s="635">
        <v>309350</v>
      </c>
    </row>
    <row r="514" spans="1:14" ht="14.4" customHeight="1" x14ac:dyDescent="0.3">
      <c r="A514" s="630" t="s">
        <v>544</v>
      </c>
      <c r="B514" s="631" t="s">
        <v>1919</v>
      </c>
      <c r="C514" s="632" t="s">
        <v>563</v>
      </c>
      <c r="D514" s="633" t="s">
        <v>1924</v>
      </c>
      <c r="E514" s="632" t="s">
        <v>572</v>
      </c>
      <c r="F514" s="633" t="s">
        <v>1926</v>
      </c>
      <c r="G514" s="632" t="s">
        <v>573</v>
      </c>
      <c r="H514" s="632" t="s">
        <v>620</v>
      </c>
      <c r="I514" s="632" t="s">
        <v>620</v>
      </c>
      <c r="J514" s="632" t="s">
        <v>575</v>
      </c>
      <c r="K514" s="632" t="s">
        <v>621</v>
      </c>
      <c r="L514" s="634">
        <v>179.4</v>
      </c>
      <c r="M514" s="634">
        <v>1</v>
      </c>
      <c r="N514" s="635">
        <v>179.4</v>
      </c>
    </row>
    <row r="515" spans="1:14" ht="14.4" customHeight="1" x14ac:dyDescent="0.3">
      <c r="A515" s="630" t="s">
        <v>544</v>
      </c>
      <c r="B515" s="631" t="s">
        <v>1919</v>
      </c>
      <c r="C515" s="632" t="s">
        <v>563</v>
      </c>
      <c r="D515" s="633" t="s">
        <v>1924</v>
      </c>
      <c r="E515" s="632" t="s">
        <v>572</v>
      </c>
      <c r="F515" s="633" t="s">
        <v>1926</v>
      </c>
      <c r="G515" s="632" t="s">
        <v>573</v>
      </c>
      <c r="H515" s="632" t="s">
        <v>574</v>
      </c>
      <c r="I515" s="632" t="s">
        <v>574</v>
      </c>
      <c r="J515" s="632" t="s">
        <v>575</v>
      </c>
      <c r="K515" s="632" t="s">
        <v>576</v>
      </c>
      <c r="L515" s="634">
        <v>97.18</v>
      </c>
      <c r="M515" s="634">
        <v>2</v>
      </c>
      <c r="N515" s="635">
        <v>194.36</v>
      </c>
    </row>
    <row r="516" spans="1:14" ht="14.4" customHeight="1" x14ac:dyDescent="0.3">
      <c r="A516" s="630" t="s">
        <v>544</v>
      </c>
      <c r="B516" s="631" t="s">
        <v>1919</v>
      </c>
      <c r="C516" s="632" t="s">
        <v>563</v>
      </c>
      <c r="D516" s="633" t="s">
        <v>1924</v>
      </c>
      <c r="E516" s="632" t="s">
        <v>572</v>
      </c>
      <c r="F516" s="633" t="s">
        <v>1926</v>
      </c>
      <c r="G516" s="632" t="s">
        <v>573</v>
      </c>
      <c r="H516" s="632" t="s">
        <v>577</v>
      </c>
      <c r="I516" s="632" t="s">
        <v>577</v>
      </c>
      <c r="J516" s="632" t="s">
        <v>575</v>
      </c>
      <c r="K516" s="632" t="s">
        <v>578</v>
      </c>
      <c r="L516" s="634">
        <v>97.75</v>
      </c>
      <c r="M516" s="634">
        <v>6</v>
      </c>
      <c r="N516" s="635">
        <v>586.5</v>
      </c>
    </row>
    <row r="517" spans="1:14" ht="14.4" customHeight="1" x14ac:dyDescent="0.3">
      <c r="A517" s="630" t="s">
        <v>544</v>
      </c>
      <c r="B517" s="631" t="s">
        <v>1919</v>
      </c>
      <c r="C517" s="632" t="s">
        <v>563</v>
      </c>
      <c r="D517" s="633" t="s">
        <v>1924</v>
      </c>
      <c r="E517" s="632" t="s">
        <v>572</v>
      </c>
      <c r="F517" s="633" t="s">
        <v>1926</v>
      </c>
      <c r="G517" s="632" t="s">
        <v>573</v>
      </c>
      <c r="H517" s="632" t="s">
        <v>630</v>
      </c>
      <c r="I517" s="632" t="s">
        <v>631</v>
      </c>
      <c r="J517" s="632" t="s">
        <v>632</v>
      </c>
      <c r="K517" s="632" t="s">
        <v>633</v>
      </c>
      <c r="L517" s="634">
        <v>84.57</v>
      </c>
      <c r="M517" s="634">
        <v>2</v>
      </c>
      <c r="N517" s="635">
        <v>169.14</v>
      </c>
    </row>
    <row r="518" spans="1:14" ht="14.4" customHeight="1" x14ac:dyDescent="0.3">
      <c r="A518" s="630" t="s">
        <v>544</v>
      </c>
      <c r="B518" s="631" t="s">
        <v>1919</v>
      </c>
      <c r="C518" s="632" t="s">
        <v>563</v>
      </c>
      <c r="D518" s="633" t="s">
        <v>1924</v>
      </c>
      <c r="E518" s="632" t="s">
        <v>572</v>
      </c>
      <c r="F518" s="633" t="s">
        <v>1926</v>
      </c>
      <c r="G518" s="632" t="s">
        <v>573</v>
      </c>
      <c r="H518" s="632" t="s">
        <v>579</v>
      </c>
      <c r="I518" s="632" t="s">
        <v>580</v>
      </c>
      <c r="J518" s="632" t="s">
        <v>581</v>
      </c>
      <c r="K518" s="632" t="s">
        <v>582</v>
      </c>
      <c r="L518" s="634">
        <v>101.89999999999999</v>
      </c>
      <c r="M518" s="634">
        <v>2</v>
      </c>
      <c r="N518" s="635">
        <v>203.79999999999998</v>
      </c>
    </row>
    <row r="519" spans="1:14" ht="14.4" customHeight="1" x14ac:dyDescent="0.3">
      <c r="A519" s="630" t="s">
        <v>544</v>
      </c>
      <c r="B519" s="631" t="s">
        <v>1919</v>
      </c>
      <c r="C519" s="632" t="s">
        <v>563</v>
      </c>
      <c r="D519" s="633" t="s">
        <v>1924</v>
      </c>
      <c r="E519" s="632" t="s">
        <v>572</v>
      </c>
      <c r="F519" s="633" t="s">
        <v>1926</v>
      </c>
      <c r="G519" s="632" t="s">
        <v>573</v>
      </c>
      <c r="H519" s="632" t="s">
        <v>637</v>
      </c>
      <c r="I519" s="632" t="s">
        <v>638</v>
      </c>
      <c r="J519" s="632" t="s">
        <v>639</v>
      </c>
      <c r="K519" s="632" t="s">
        <v>640</v>
      </c>
      <c r="L519" s="634">
        <v>170.12</v>
      </c>
      <c r="M519" s="634">
        <v>1</v>
      </c>
      <c r="N519" s="635">
        <v>170.12</v>
      </c>
    </row>
    <row r="520" spans="1:14" ht="14.4" customHeight="1" x14ac:dyDescent="0.3">
      <c r="A520" s="630" t="s">
        <v>544</v>
      </c>
      <c r="B520" s="631" t="s">
        <v>1919</v>
      </c>
      <c r="C520" s="632" t="s">
        <v>563</v>
      </c>
      <c r="D520" s="633" t="s">
        <v>1924</v>
      </c>
      <c r="E520" s="632" t="s">
        <v>572</v>
      </c>
      <c r="F520" s="633" t="s">
        <v>1926</v>
      </c>
      <c r="G520" s="632" t="s">
        <v>573</v>
      </c>
      <c r="H520" s="632" t="s">
        <v>660</v>
      </c>
      <c r="I520" s="632" t="s">
        <v>661</v>
      </c>
      <c r="J520" s="632" t="s">
        <v>662</v>
      </c>
      <c r="K520" s="632" t="s">
        <v>663</v>
      </c>
      <c r="L520" s="634">
        <v>27.42</v>
      </c>
      <c r="M520" s="634">
        <v>1</v>
      </c>
      <c r="N520" s="635">
        <v>27.42</v>
      </c>
    </row>
    <row r="521" spans="1:14" ht="14.4" customHeight="1" x14ac:dyDescent="0.3">
      <c r="A521" s="630" t="s">
        <v>544</v>
      </c>
      <c r="B521" s="631" t="s">
        <v>1919</v>
      </c>
      <c r="C521" s="632" t="s">
        <v>563</v>
      </c>
      <c r="D521" s="633" t="s">
        <v>1924</v>
      </c>
      <c r="E521" s="632" t="s">
        <v>572</v>
      </c>
      <c r="F521" s="633" t="s">
        <v>1926</v>
      </c>
      <c r="G521" s="632" t="s">
        <v>573</v>
      </c>
      <c r="H521" s="632" t="s">
        <v>683</v>
      </c>
      <c r="I521" s="632" t="s">
        <v>684</v>
      </c>
      <c r="J521" s="632" t="s">
        <v>685</v>
      </c>
      <c r="K521" s="632" t="s">
        <v>686</v>
      </c>
      <c r="L521" s="634">
        <v>60.350031043859602</v>
      </c>
      <c r="M521" s="634">
        <v>16</v>
      </c>
      <c r="N521" s="635">
        <v>965.60049670175363</v>
      </c>
    </row>
    <row r="522" spans="1:14" ht="14.4" customHeight="1" x14ac:dyDescent="0.3">
      <c r="A522" s="630" t="s">
        <v>544</v>
      </c>
      <c r="B522" s="631" t="s">
        <v>1919</v>
      </c>
      <c r="C522" s="632" t="s">
        <v>563</v>
      </c>
      <c r="D522" s="633" t="s">
        <v>1924</v>
      </c>
      <c r="E522" s="632" t="s">
        <v>572</v>
      </c>
      <c r="F522" s="633" t="s">
        <v>1926</v>
      </c>
      <c r="G522" s="632" t="s">
        <v>573</v>
      </c>
      <c r="H522" s="632" t="s">
        <v>695</v>
      </c>
      <c r="I522" s="632" t="s">
        <v>696</v>
      </c>
      <c r="J522" s="632" t="s">
        <v>697</v>
      </c>
      <c r="K522" s="632" t="s">
        <v>698</v>
      </c>
      <c r="L522" s="634">
        <v>260</v>
      </c>
      <c r="M522" s="634">
        <v>9</v>
      </c>
      <c r="N522" s="635">
        <v>2340</v>
      </c>
    </row>
    <row r="523" spans="1:14" ht="14.4" customHeight="1" x14ac:dyDescent="0.3">
      <c r="A523" s="630" t="s">
        <v>544</v>
      </c>
      <c r="B523" s="631" t="s">
        <v>1919</v>
      </c>
      <c r="C523" s="632" t="s">
        <v>563</v>
      </c>
      <c r="D523" s="633" t="s">
        <v>1924</v>
      </c>
      <c r="E523" s="632" t="s">
        <v>572</v>
      </c>
      <c r="F523" s="633" t="s">
        <v>1926</v>
      </c>
      <c r="G523" s="632" t="s">
        <v>573</v>
      </c>
      <c r="H523" s="632" t="s">
        <v>729</v>
      </c>
      <c r="I523" s="632" t="s">
        <v>730</v>
      </c>
      <c r="J523" s="632" t="s">
        <v>731</v>
      </c>
      <c r="K523" s="632" t="s">
        <v>732</v>
      </c>
      <c r="L523" s="634">
        <v>46</v>
      </c>
      <c r="M523" s="634">
        <v>1</v>
      </c>
      <c r="N523" s="635">
        <v>46</v>
      </c>
    </row>
    <row r="524" spans="1:14" ht="14.4" customHeight="1" x14ac:dyDescent="0.3">
      <c r="A524" s="630" t="s">
        <v>544</v>
      </c>
      <c r="B524" s="631" t="s">
        <v>1919</v>
      </c>
      <c r="C524" s="632" t="s">
        <v>563</v>
      </c>
      <c r="D524" s="633" t="s">
        <v>1924</v>
      </c>
      <c r="E524" s="632" t="s">
        <v>572</v>
      </c>
      <c r="F524" s="633" t="s">
        <v>1926</v>
      </c>
      <c r="G524" s="632" t="s">
        <v>573</v>
      </c>
      <c r="H524" s="632" t="s">
        <v>1899</v>
      </c>
      <c r="I524" s="632" t="s">
        <v>1900</v>
      </c>
      <c r="J524" s="632" t="s">
        <v>1901</v>
      </c>
      <c r="K524" s="632" t="s">
        <v>1902</v>
      </c>
      <c r="L524" s="634">
        <v>76.999999999999986</v>
      </c>
      <c r="M524" s="634">
        <v>2</v>
      </c>
      <c r="N524" s="635">
        <v>153.99999999999997</v>
      </c>
    </row>
    <row r="525" spans="1:14" ht="14.4" customHeight="1" x14ac:dyDescent="0.3">
      <c r="A525" s="630" t="s">
        <v>544</v>
      </c>
      <c r="B525" s="631" t="s">
        <v>1919</v>
      </c>
      <c r="C525" s="632" t="s">
        <v>563</v>
      </c>
      <c r="D525" s="633" t="s">
        <v>1924</v>
      </c>
      <c r="E525" s="632" t="s">
        <v>572</v>
      </c>
      <c r="F525" s="633" t="s">
        <v>1926</v>
      </c>
      <c r="G525" s="632" t="s">
        <v>573</v>
      </c>
      <c r="H525" s="632" t="s">
        <v>764</v>
      </c>
      <c r="I525" s="632" t="s">
        <v>765</v>
      </c>
      <c r="J525" s="632" t="s">
        <v>766</v>
      </c>
      <c r="K525" s="632" t="s">
        <v>767</v>
      </c>
      <c r="L525" s="634">
        <v>376.0285216324902</v>
      </c>
      <c r="M525" s="634">
        <v>1</v>
      </c>
      <c r="N525" s="635">
        <v>376.0285216324902</v>
      </c>
    </row>
    <row r="526" spans="1:14" ht="14.4" customHeight="1" x14ac:dyDescent="0.3">
      <c r="A526" s="630" t="s">
        <v>544</v>
      </c>
      <c r="B526" s="631" t="s">
        <v>1919</v>
      </c>
      <c r="C526" s="632" t="s">
        <v>563</v>
      </c>
      <c r="D526" s="633" t="s">
        <v>1924</v>
      </c>
      <c r="E526" s="632" t="s">
        <v>572</v>
      </c>
      <c r="F526" s="633" t="s">
        <v>1926</v>
      </c>
      <c r="G526" s="632" t="s">
        <v>573</v>
      </c>
      <c r="H526" s="632" t="s">
        <v>783</v>
      </c>
      <c r="I526" s="632" t="s">
        <v>784</v>
      </c>
      <c r="J526" s="632" t="s">
        <v>693</v>
      </c>
      <c r="K526" s="632" t="s">
        <v>785</v>
      </c>
      <c r="L526" s="634">
        <v>45.78</v>
      </c>
      <c r="M526" s="634">
        <v>5</v>
      </c>
      <c r="N526" s="635">
        <v>228.9</v>
      </c>
    </row>
    <row r="527" spans="1:14" ht="14.4" customHeight="1" x14ac:dyDescent="0.3">
      <c r="A527" s="630" t="s">
        <v>544</v>
      </c>
      <c r="B527" s="631" t="s">
        <v>1919</v>
      </c>
      <c r="C527" s="632" t="s">
        <v>563</v>
      </c>
      <c r="D527" s="633" t="s">
        <v>1924</v>
      </c>
      <c r="E527" s="632" t="s">
        <v>572</v>
      </c>
      <c r="F527" s="633" t="s">
        <v>1926</v>
      </c>
      <c r="G527" s="632" t="s">
        <v>573</v>
      </c>
      <c r="H527" s="632" t="s">
        <v>798</v>
      </c>
      <c r="I527" s="632" t="s">
        <v>799</v>
      </c>
      <c r="J527" s="632" t="s">
        <v>796</v>
      </c>
      <c r="K527" s="632" t="s">
        <v>800</v>
      </c>
      <c r="L527" s="634">
        <v>292.46999999999997</v>
      </c>
      <c r="M527" s="634">
        <v>1</v>
      </c>
      <c r="N527" s="635">
        <v>292.46999999999997</v>
      </c>
    </row>
    <row r="528" spans="1:14" ht="14.4" customHeight="1" x14ac:dyDescent="0.3">
      <c r="A528" s="630" t="s">
        <v>544</v>
      </c>
      <c r="B528" s="631" t="s">
        <v>1919</v>
      </c>
      <c r="C528" s="632" t="s">
        <v>563</v>
      </c>
      <c r="D528" s="633" t="s">
        <v>1924</v>
      </c>
      <c r="E528" s="632" t="s">
        <v>572</v>
      </c>
      <c r="F528" s="633" t="s">
        <v>1926</v>
      </c>
      <c r="G528" s="632" t="s">
        <v>573</v>
      </c>
      <c r="H528" s="632" t="s">
        <v>1903</v>
      </c>
      <c r="I528" s="632" t="s">
        <v>1904</v>
      </c>
      <c r="J528" s="632" t="s">
        <v>1905</v>
      </c>
      <c r="K528" s="632" t="s">
        <v>1906</v>
      </c>
      <c r="L528" s="634">
        <v>39.090000000000003</v>
      </c>
      <c r="M528" s="634">
        <v>3</v>
      </c>
      <c r="N528" s="635">
        <v>117.27000000000001</v>
      </c>
    </row>
    <row r="529" spans="1:14" ht="14.4" customHeight="1" x14ac:dyDescent="0.3">
      <c r="A529" s="630" t="s">
        <v>544</v>
      </c>
      <c r="B529" s="631" t="s">
        <v>1919</v>
      </c>
      <c r="C529" s="632" t="s">
        <v>563</v>
      </c>
      <c r="D529" s="633" t="s">
        <v>1924</v>
      </c>
      <c r="E529" s="632" t="s">
        <v>572</v>
      </c>
      <c r="F529" s="633" t="s">
        <v>1926</v>
      </c>
      <c r="G529" s="632" t="s">
        <v>573</v>
      </c>
      <c r="H529" s="632" t="s">
        <v>1773</v>
      </c>
      <c r="I529" s="632" t="s">
        <v>238</v>
      </c>
      <c r="J529" s="632" t="s">
        <v>1774</v>
      </c>
      <c r="K529" s="632"/>
      <c r="L529" s="634">
        <v>97.320311547696903</v>
      </c>
      <c r="M529" s="634">
        <v>3</v>
      </c>
      <c r="N529" s="635">
        <v>291.9609346430907</v>
      </c>
    </row>
    <row r="530" spans="1:14" ht="14.4" customHeight="1" x14ac:dyDescent="0.3">
      <c r="A530" s="630" t="s">
        <v>544</v>
      </c>
      <c r="B530" s="631" t="s">
        <v>1919</v>
      </c>
      <c r="C530" s="632" t="s">
        <v>563</v>
      </c>
      <c r="D530" s="633" t="s">
        <v>1924</v>
      </c>
      <c r="E530" s="632" t="s">
        <v>572</v>
      </c>
      <c r="F530" s="633" t="s">
        <v>1926</v>
      </c>
      <c r="G530" s="632" t="s">
        <v>573</v>
      </c>
      <c r="H530" s="632" t="s">
        <v>914</v>
      </c>
      <c r="I530" s="632" t="s">
        <v>915</v>
      </c>
      <c r="J530" s="632" t="s">
        <v>916</v>
      </c>
      <c r="K530" s="632" t="s">
        <v>917</v>
      </c>
      <c r="L530" s="634">
        <v>197.48395743415699</v>
      </c>
      <c r="M530" s="634">
        <v>1</v>
      </c>
      <c r="N530" s="635">
        <v>197.48395743415699</v>
      </c>
    </row>
    <row r="531" spans="1:14" ht="14.4" customHeight="1" x14ac:dyDescent="0.3">
      <c r="A531" s="630" t="s">
        <v>544</v>
      </c>
      <c r="B531" s="631" t="s">
        <v>1919</v>
      </c>
      <c r="C531" s="632" t="s">
        <v>563</v>
      </c>
      <c r="D531" s="633" t="s">
        <v>1924</v>
      </c>
      <c r="E531" s="632" t="s">
        <v>572</v>
      </c>
      <c r="F531" s="633" t="s">
        <v>1926</v>
      </c>
      <c r="G531" s="632" t="s">
        <v>573</v>
      </c>
      <c r="H531" s="632" t="s">
        <v>1039</v>
      </c>
      <c r="I531" s="632" t="s">
        <v>1040</v>
      </c>
      <c r="J531" s="632" t="s">
        <v>1041</v>
      </c>
      <c r="K531" s="632" t="s">
        <v>869</v>
      </c>
      <c r="L531" s="634">
        <v>52.409846613734054</v>
      </c>
      <c r="M531" s="634">
        <v>2</v>
      </c>
      <c r="N531" s="635">
        <v>104.81969322746811</v>
      </c>
    </row>
    <row r="532" spans="1:14" ht="14.4" customHeight="1" x14ac:dyDescent="0.3">
      <c r="A532" s="630" t="s">
        <v>544</v>
      </c>
      <c r="B532" s="631" t="s">
        <v>1919</v>
      </c>
      <c r="C532" s="632" t="s">
        <v>563</v>
      </c>
      <c r="D532" s="633" t="s">
        <v>1924</v>
      </c>
      <c r="E532" s="632" t="s">
        <v>572</v>
      </c>
      <c r="F532" s="633" t="s">
        <v>1926</v>
      </c>
      <c r="G532" s="632" t="s">
        <v>573</v>
      </c>
      <c r="H532" s="632" t="s">
        <v>1050</v>
      </c>
      <c r="I532" s="632" t="s">
        <v>1051</v>
      </c>
      <c r="J532" s="632" t="s">
        <v>587</v>
      </c>
      <c r="K532" s="632" t="s">
        <v>1052</v>
      </c>
      <c r="L532" s="634">
        <v>555.41999999999996</v>
      </c>
      <c r="M532" s="634">
        <v>6</v>
      </c>
      <c r="N532" s="635">
        <v>3332.5199999999995</v>
      </c>
    </row>
    <row r="533" spans="1:14" ht="14.4" customHeight="1" x14ac:dyDescent="0.3">
      <c r="A533" s="630" t="s">
        <v>544</v>
      </c>
      <c r="B533" s="631" t="s">
        <v>1919</v>
      </c>
      <c r="C533" s="632" t="s">
        <v>563</v>
      </c>
      <c r="D533" s="633" t="s">
        <v>1924</v>
      </c>
      <c r="E533" s="632" t="s">
        <v>572</v>
      </c>
      <c r="F533" s="633" t="s">
        <v>1926</v>
      </c>
      <c r="G533" s="632" t="s">
        <v>573</v>
      </c>
      <c r="H533" s="632" t="s">
        <v>585</v>
      </c>
      <c r="I533" s="632" t="s">
        <v>586</v>
      </c>
      <c r="J533" s="632" t="s">
        <v>587</v>
      </c>
      <c r="K533" s="632" t="s">
        <v>588</v>
      </c>
      <c r="L533" s="634">
        <v>327.06</v>
      </c>
      <c r="M533" s="634">
        <v>5</v>
      </c>
      <c r="N533" s="635">
        <v>1635.3</v>
      </c>
    </row>
    <row r="534" spans="1:14" ht="14.4" customHeight="1" x14ac:dyDescent="0.3">
      <c r="A534" s="630" t="s">
        <v>544</v>
      </c>
      <c r="B534" s="631" t="s">
        <v>1919</v>
      </c>
      <c r="C534" s="632" t="s">
        <v>563</v>
      </c>
      <c r="D534" s="633" t="s">
        <v>1924</v>
      </c>
      <c r="E534" s="632" t="s">
        <v>572</v>
      </c>
      <c r="F534" s="633" t="s">
        <v>1926</v>
      </c>
      <c r="G534" s="632" t="s">
        <v>573</v>
      </c>
      <c r="H534" s="632" t="s">
        <v>1053</v>
      </c>
      <c r="I534" s="632" t="s">
        <v>1054</v>
      </c>
      <c r="J534" s="632" t="s">
        <v>587</v>
      </c>
      <c r="K534" s="632" t="s">
        <v>1055</v>
      </c>
      <c r="L534" s="634">
        <v>246.32916717930556</v>
      </c>
      <c r="M534" s="634">
        <v>20</v>
      </c>
      <c r="N534" s="635">
        <v>4926.5833435861114</v>
      </c>
    </row>
    <row r="535" spans="1:14" ht="14.4" customHeight="1" x14ac:dyDescent="0.3">
      <c r="A535" s="630" t="s">
        <v>544</v>
      </c>
      <c r="B535" s="631" t="s">
        <v>1919</v>
      </c>
      <c r="C535" s="632" t="s">
        <v>563</v>
      </c>
      <c r="D535" s="633" t="s">
        <v>1924</v>
      </c>
      <c r="E535" s="632" t="s">
        <v>572</v>
      </c>
      <c r="F535" s="633" t="s">
        <v>1926</v>
      </c>
      <c r="G535" s="632" t="s">
        <v>573</v>
      </c>
      <c r="H535" s="632" t="s">
        <v>1085</v>
      </c>
      <c r="I535" s="632" t="s">
        <v>1086</v>
      </c>
      <c r="J535" s="632" t="s">
        <v>1087</v>
      </c>
      <c r="K535" s="632" t="s">
        <v>1088</v>
      </c>
      <c r="L535" s="634">
        <v>55.889999999999993</v>
      </c>
      <c r="M535" s="634">
        <v>13</v>
      </c>
      <c r="N535" s="635">
        <v>726.56999999999994</v>
      </c>
    </row>
    <row r="536" spans="1:14" ht="14.4" customHeight="1" x14ac:dyDescent="0.3">
      <c r="A536" s="630" t="s">
        <v>544</v>
      </c>
      <c r="B536" s="631" t="s">
        <v>1919</v>
      </c>
      <c r="C536" s="632" t="s">
        <v>563</v>
      </c>
      <c r="D536" s="633" t="s">
        <v>1924</v>
      </c>
      <c r="E536" s="632" t="s">
        <v>572</v>
      </c>
      <c r="F536" s="633" t="s">
        <v>1926</v>
      </c>
      <c r="G536" s="632" t="s">
        <v>573</v>
      </c>
      <c r="H536" s="632" t="s">
        <v>1133</v>
      </c>
      <c r="I536" s="632" t="s">
        <v>1134</v>
      </c>
      <c r="J536" s="632" t="s">
        <v>1135</v>
      </c>
      <c r="K536" s="632" t="s">
        <v>1136</v>
      </c>
      <c r="L536" s="634">
        <v>117.73961575725383</v>
      </c>
      <c r="M536" s="634">
        <v>130</v>
      </c>
      <c r="N536" s="635">
        <v>15306.150048442998</v>
      </c>
    </row>
    <row r="537" spans="1:14" ht="14.4" customHeight="1" x14ac:dyDescent="0.3">
      <c r="A537" s="630" t="s">
        <v>544</v>
      </c>
      <c r="B537" s="631" t="s">
        <v>1919</v>
      </c>
      <c r="C537" s="632" t="s">
        <v>563</v>
      </c>
      <c r="D537" s="633" t="s">
        <v>1924</v>
      </c>
      <c r="E537" s="632" t="s">
        <v>572</v>
      </c>
      <c r="F537" s="633" t="s">
        <v>1926</v>
      </c>
      <c r="G537" s="632" t="s">
        <v>573</v>
      </c>
      <c r="H537" s="632" t="s">
        <v>1196</v>
      </c>
      <c r="I537" s="632" t="s">
        <v>1197</v>
      </c>
      <c r="J537" s="632" t="s">
        <v>1198</v>
      </c>
      <c r="K537" s="632" t="s">
        <v>1199</v>
      </c>
      <c r="L537" s="634">
        <v>54.7</v>
      </c>
      <c r="M537" s="634">
        <v>2</v>
      </c>
      <c r="N537" s="635">
        <v>109.4</v>
      </c>
    </row>
    <row r="538" spans="1:14" ht="14.4" customHeight="1" x14ac:dyDescent="0.3">
      <c r="A538" s="630" t="s">
        <v>544</v>
      </c>
      <c r="B538" s="631" t="s">
        <v>1919</v>
      </c>
      <c r="C538" s="632" t="s">
        <v>563</v>
      </c>
      <c r="D538" s="633" t="s">
        <v>1924</v>
      </c>
      <c r="E538" s="632" t="s">
        <v>572</v>
      </c>
      <c r="F538" s="633" t="s">
        <v>1926</v>
      </c>
      <c r="G538" s="632" t="s">
        <v>573</v>
      </c>
      <c r="H538" s="632" t="s">
        <v>1214</v>
      </c>
      <c r="I538" s="632" t="s">
        <v>1215</v>
      </c>
      <c r="J538" s="632" t="s">
        <v>587</v>
      </c>
      <c r="K538" s="632" t="s">
        <v>698</v>
      </c>
      <c r="L538" s="634">
        <v>210.44999999999996</v>
      </c>
      <c r="M538" s="634">
        <v>3</v>
      </c>
      <c r="N538" s="635">
        <v>631.34999999999991</v>
      </c>
    </row>
    <row r="539" spans="1:14" ht="14.4" customHeight="1" x14ac:dyDescent="0.3">
      <c r="A539" s="630" t="s">
        <v>544</v>
      </c>
      <c r="B539" s="631" t="s">
        <v>1919</v>
      </c>
      <c r="C539" s="632" t="s">
        <v>563</v>
      </c>
      <c r="D539" s="633" t="s">
        <v>1924</v>
      </c>
      <c r="E539" s="632" t="s">
        <v>572</v>
      </c>
      <c r="F539" s="633" t="s">
        <v>1926</v>
      </c>
      <c r="G539" s="632" t="s">
        <v>573</v>
      </c>
      <c r="H539" s="632" t="s">
        <v>1224</v>
      </c>
      <c r="I539" s="632" t="s">
        <v>1225</v>
      </c>
      <c r="J539" s="632" t="s">
        <v>1226</v>
      </c>
      <c r="K539" s="632" t="s">
        <v>1227</v>
      </c>
      <c r="L539" s="634">
        <v>339.93999673240472</v>
      </c>
      <c r="M539" s="634">
        <v>13</v>
      </c>
      <c r="N539" s="635">
        <v>4419.2199575212617</v>
      </c>
    </row>
    <row r="540" spans="1:14" ht="14.4" customHeight="1" x14ac:dyDescent="0.3">
      <c r="A540" s="630" t="s">
        <v>544</v>
      </c>
      <c r="B540" s="631" t="s">
        <v>1919</v>
      </c>
      <c r="C540" s="632" t="s">
        <v>563</v>
      </c>
      <c r="D540" s="633" t="s">
        <v>1924</v>
      </c>
      <c r="E540" s="632" t="s">
        <v>572</v>
      </c>
      <c r="F540" s="633" t="s">
        <v>1926</v>
      </c>
      <c r="G540" s="632" t="s">
        <v>573</v>
      </c>
      <c r="H540" s="632" t="s">
        <v>589</v>
      </c>
      <c r="I540" s="632" t="s">
        <v>590</v>
      </c>
      <c r="J540" s="632" t="s">
        <v>591</v>
      </c>
      <c r="K540" s="632" t="s">
        <v>592</v>
      </c>
      <c r="L540" s="634">
        <v>291.78999999999996</v>
      </c>
      <c r="M540" s="634">
        <v>8</v>
      </c>
      <c r="N540" s="635">
        <v>2334.3199999999997</v>
      </c>
    </row>
    <row r="541" spans="1:14" ht="14.4" customHeight="1" x14ac:dyDescent="0.3">
      <c r="A541" s="630" t="s">
        <v>544</v>
      </c>
      <c r="B541" s="631" t="s">
        <v>1919</v>
      </c>
      <c r="C541" s="632" t="s">
        <v>563</v>
      </c>
      <c r="D541" s="633" t="s">
        <v>1924</v>
      </c>
      <c r="E541" s="632" t="s">
        <v>572</v>
      </c>
      <c r="F541" s="633" t="s">
        <v>1926</v>
      </c>
      <c r="G541" s="632" t="s">
        <v>573</v>
      </c>
      <c r="H541" s="632" t="s">
        <v>1792</v>
      </c>
      <c r="I541" s="632" t="s">
        <v>238</v>
      </c>
      <c r="J541" s="632" t="s">
        <v>1793</v>
      </c>
      <c r="K541" s="632"/>
      <c r="L541" s="634">
        <v>30.358905205906833</v>
      </c>
      <c r="M541" s="634">
        <v>4</v>
      </c>
      <c r="N541" s="635">
        <v>121.43562082362733</v>
      </c>
    </row>
    <row r="542" spans="1:14" ht="14.4" customHeight="1" x14ac:dyDescent="0.3">
      <c r="A542" s="630" t="s">
        <v>544</v>
      </c>
      <c r="B542" s="631" t="s">
        <v>1919</v>
      </c>
      <c r="C542" s="632" t="s">
        <v>563</v>
      </c>
      <c r="D542" s="633" t="s">
        <v>1924</v>
      </c>
      <c r="E542" s="632" t="s">
        <v>572</v>
      </c>
      <c r="F542" s="633" t="s">
        <v>1926</v>
      </c>
      <c r="G542" s="632" t="s">
        <v>573</v>
      </c>
      <c r="H542" s="632" t="s">
        <v>1806</v>
      </c>
      <c r="I542" s="632" t="s">
        <v>1807</v>
      </c>
      <c r="J542" s="632" t="s">
        <v>1808</v>
      </c>
      <c r="K542" s="632" t="s">
        <v>1809</v>
      </c>
      <c r="L542" s="634">
        <v>649.84999999999991</v>
      </c>
      <c r="M542" s="634">
        <v>2</v>
      </c>
      <c r="N542" s="635">
        <v>1299.6999999999998</v>
      </c>
    </row>
    <row r="543" spans="1:14" ht="14.4" customHeight="1" x14ac:dyDescent="0.3">
      <c r="A543" s="630" t="s">
        <v>544</v>
      </c>
      <c r="B543" s="631" t="s">
        <v>1919</v>
      </c>
      <c r="C543" s="632" t="s">
        <v>563</v>
      </c>
      <c r="D543" s="633" t="s">
        <v>1924</v>
      </c>
      <c r="E543" s="632" t="s">
        <v>572</v>
      </c>
      <c r="F543" s="633" t="s">
        <v>1926</v>
      </c>
      <c r="G543" s="632" t="s">
        <v>573</v>
      </c>
      <c r="H543" s="632" t="s">
        <v>1353</v>
      </c>
      <c r="I543" s="632" t="s">
        <v>1353</v>
      </c>
      <c r="J543" s="632" t="s">
        <v>1354</v>
      </c>
      <c r="K543" s="632" t="s">
        <v>1055</v>
      </c>
      <c r="L543" s="634">
        <v>379.11</v>
      </c>
      <c r="M543" s="634">
        <v>15</v>
      </c>
      <c r="N543" s="635">
        <v>5686.6500000000005</v>
      </c>
    </row>
    <row r="544" spans="1:14" ht="14.4" customHeight="1" x14ac:dyDescent="0.3">
      <c r="A544" s="630" t="s">
        <v>544</v>
      </c>
      <c r="B544" s="631" t="s">
        <v>1919</v>
      </c>
      <c r="C544" s="632" t="s">
        <v>563</v>
      </c>
      <c r="D544" s="633" t="s">
        <v>1924</v>
      </c>
      <c r="E544" s="632" t="s">
        <v>572</v>
      </c>
      <c r="F544" s="633" t="s">
        <v>1926</v>
      </c>
      <c r="G544" s="632" t="s">
        <v>1391</v>
      </c>
      <c r="H544" s="632" t="s">
        <v>1907</v>
      </c>
      <c r="I544" s="632" t="s">
        <v>1908</v>
      </c>
      <c r="J544" s="632" t="s">
        <v>1909</v>
      </c>
      <c r="K544" s="632" t="s">
        <v>1910</v>
      </c>
      <c r="L544" s="634">
        <v>58.88</v>
      </c>
      <c r="M544" s="634">
        <v>2</v>
      </c>
      <c r="N544" s="635">
        <v>117.76</v>
      </c>
    </row>
    <row r="545" spans="1:14" ht="14.4" customHeight="1" x14ac:dyDescent="0.3">
      <c r="A545" s="630" t="s">
        <v>544</v>
      </c>
      <c r="B545" s="631" t="s">
        <v>1919</v>
      </c>
      <c r="C545" s="632" t="s">
        <v>563</v>
      </c>
      <c r="D545" s="633" t="s">
        <v>1924</v>
      </c>
      <c r="E545" s="632" t="s">
        <v>572</v>
      </c>
      <c r="F545" s="633" t="s">
        <v>1926</v>
      </c>
      <c r="G545" s="632" t="s">
        <v>1391</v>
      </c>
      <c r="H545" s="632" t="s">
        <v>1892</v>
      </c>
      <c r="I545" s="632" t="s">
        <v>1893</v>
      </c>
      <c r="J545" s="632" t="s">
        <v>1894</v>
      </c>
      <c r="K545" s="632" t="s">
        <v>1895</v>
      </c>
      <c r="L545" s="634">
        <v>380.52021884362421</v>
      </c>
      <c r="M545" s="634">
        <v>7</v>
      </c>
      <c r="N545" s="635">
        <v>2663.6415319053694</v>
      </c>
    </row>
    <row r="546" spans="1:14" ht="14.4" customHeight="1" x14ac:dyDescent="0.3">
      <c r="A546" s="630" t="s">
        <v>544</v>
      </c>
      <c r="B546" s="631" t="s">
        <v>1919</v>
      </c>
      <c r="C546" s="632" t="s">
        <v>566</v>
      </c>
      <c r="D546" s="633" t="s">
        <v>1925</v>
      </c>
      <c r="E546" s="632" t="s">
        <v>572</v>
      </c>
      <c r="F546" s="633" t="s">
        <v>1926</v>
      </c>
      <c r="G546" s="632"/>
      <c r="H546" s="632" t="s">
        <v>1911</v>
      </c>
      <c r="I546" s="632" t="s">
        <v>1912</v>
      </c>
      <c r="J546" s="632" t="s">
        <v>1913</v>
      </c>
      <c r="K546" s="632" t="s">
        <v>1914</v>
      </c>
      <c r="L546" s="634">
        <v>3714.7300000000005</v>
      </c>
      <c r="M546" s="634">
        <v>10</v>
      </c>
      <c r="N546" s="635">
        <v>37147.300000000003</v>
      </c>
    </row>
    <row r="547" spans="1:14" ht="14.4" customHeight="1" x14ac:dyDescent="0.3">
      <c r="A547" s="630" t="s">
        <v>544</v>
      </c>
      <c r="B547" s="631" t="s">
        <v>1919</v>
      </c>
      <c r="C547" s="632" t="s">
        <v>566</v>
      </c>
      <c r="D547" s="633" t="s">
        <v>1925</v>
      </c>
      <c r="E547" s="632" t="s">
        <v>572</v>
      </c>
      <c r="F547" s="633" t="s">
        <v>1926</v>
      </c>
      <c r="G547" s="632"/>
      <c r="H547" s="632" t="s">
        <v>1759</v>
      </c>
      <c r="I547" s="632" t="s">
        <v>1760</v>
      </c>
      <c r="J547" s="632" t="s">
        <v>1761</v>
      </c>
      <c r="K547" s="632" t="s">
        <v>1762</v>
      </c>
      <c r="L547" s="634">
        <v>227.87360000000001</v>
      </c>
      <c r="M547" s="634">
        <v>9</v>
      </c>
      <c r="N547" s="635">
        <v>2050.8624</v>
      </c>
    </row>
    <row r="548" spans="1:14" ht="14.4" customHeight="1" x14ac:dyDescent="0.3">
      <c r="A548" s="630" t="s">
        <v>544</v>
      </c>
      <c r="B548" s="631" t="s">
        <v>1919</v>
      </c>
      <c r="C548" s="632" t="s">
        <v>566</v>
      </c>
      <c r="D548" s="633" t="s">
        <v>1925</v>
      </c>
      <c r="E548" s="632" t="s">
        <v>572</v>
      </c>
      <c r="F548" s="633" t="s">
        <v>1926</v>
      </c>
      <c r="G548" s="632" t="s">
        <v>573</v>
      </c>
      <c r="H548" s="632" t="s">
        <v>620</v>
      </c>
      <c r="I548" s="632" t="s">
        <v>620</v>
      </c>
      <c r="J548" s="632" t="s">
        <v>575</v>
      </c>
      <c r="K548" s="632" t="s">
        <v>621</v>
      </c>
      <c r="L548" s="634">
        <v>179.4</v>
      </c>
      <c r="M548" s="634">
        <v>2</v>
      </c>
      <c r="N548" s="635">
        <v>358.8</v>
      </c>
    </row>
    <row r="549" spans="1:14" ht="14.4" customHeight="1" x14ac:dyDescent="0.3">
      <c r="A549" s="630" t="s">
        <v>544</v>
      </c>
      <c r="B549" s="631" t="s">
        <v>1919</v>
      </c>
      <c r="C549" s="632" t="s">
        <v>566</v>
      </c>
      <c r="D549" s="633" t="s">
        <v>1925</v>
      </c>
      <c r="E549" s="632" t="s">
        <v>572</v>
      </c>
      <c r="F549" s="633" t="s">
        <v>1926</v>
      </c>
      <c r="G549" s="632" t="s">
        <v>573</v>
      </c>
      <c r="H549" s="632" t="s">
        <v>574</v>
      </c>
      <c r="I549" s="632" t="s">
        <v>574</v>
      </c>
      <c r="J549" s="632" t="s">
        <v>575</v>
      </c>
      <c r="K549" s="632" t="s">
        <v>576</v>
      </c>
      <c r="L549" s="634">
        <v>97.18</v>
      </c>
      <c r="M549" s="634">
        <v>1</v>
      </c>
      <c r="N549" s="635">
        <v>97.18</v>
      </c>
    </row>
    <row r="550" spans="1:14" ht="14.4" customHeight="1" x14ac:dyDescent="0.3">
      <c r="A550" s="630" t="s">
        <v>544</v>
      </c>
      <c r="B550" s="631" t="s">
        <v>1919</v>
      </c>
      <c r="C550" s="632" t="s">
        <v>566</v>
      </c>
      <c r="D550" s="633" t="s">
        <v>1925</v>
      </c>
      <c r="E550" s="632" t="s">
        <v>572</v>
      </c>
      <c r="F550" s="633" t="s">
        <v>1926</v>
      </c>
      <c r="G550" s="632" t="s">
        <v>573</v>
      </c>
      <c r="H550" s="632" t="s">
        <v>630</v>
      </c>
      <c r="I550" s="632" t="s">
        <v>631</v>
      </c>
      <c r="J550" s="632" t="s">
        <v>632</v>
      </c>
      <c r="K550" s="632" t="s">
        <v>633</v>
      </c>
      <c r="L550" s="634">
        <v>84.569999999999951</v>
      </c>
      <c r="M550" s="634">
        <v>1</v>
      </c>
      <c r="N550" s="635">
        <v>84.569999999999951</v>
      </c>
    </row>
    <row r="551" spans="1:14" ht="14.4" customHeight="1" x14ac:dyDescent="0.3">
      <c r="A551" s="630" t="s">
        <v>544</v>
      </c>
      <c r="B551" s="631" t="s">
        <v>1919</v>
      </c>
      <c r="C551" s="632" t="s">
        <v>566</v>
      </c>
      <c r="D551" s="633" t="s">
        <v>1925</v>
      </c>
      <c r="E551" s="632" t="s">
        <v>572</v>
      </c>
      <c r="F551" s="633" t="s">
        <v>1926</v>
      </c>
      <c r="G551" s="632" t="s">
        <v>573</v>
      </c>
      <c r="H551" s="632" t="s">
        <v>637</v>
      </c>
      <c r="I551" s="632" t="s">
        <v>638</v>
      </c>
      <c r="J551" s="632" t="s">
        <v>639</v>
      </c>
      <c r="K551" s="632" t="s">
        <v>640</v>
      </c>
      <c r="L551" s="634">
        <v>170.12</v>
      </c>
      <c r="M551" s="634">
        <v>4</v>
      </c>
      <c r="N551" s="635">
        <v>680.48</v>
      </c>
    </row>
    <row r="552" spans="1:14" ht="14.4" customHeight="1" x14ac:dyDescent="0.3">
      <c r="A552" s="630" t="s">
        <v>544</v>
      </c>
      <c r="B552" s="631" t="s">
        <v>1919</v>
      </c>
      <c r="C552" s="632" t="s">
        <v>566</v>
      </c>
      <c r="D552" s="633" t="s">
        <v>1925</v>
      </c>
      <c r="E552" s="632" t="s">
        <v>572</v>
      </c>
      <c r="F552" s="633" t="s">
        <v>1926</v>
      </c>
      <c r="G552" s="632" t="s">
        <v>573</v>
      </c>
      <c r="H552" s="632" t="s">
        <v>641</v>
      </c>
      <c r="I552" s="632" t="s">
        <v>642</v>
      </c>
      <c r="J552" s="632" t="s">
        <v>643</v>
      </c>
      <c r="K552" s="632" t="s">
        <v>644</v>
      </c>
      <c r="L552" s="634">
        <v>66.328324183026908</v>
      </c>
      <c r="M552" s="634">
        <v>12</v>
      </c>
      <c r="N552" s="635">
        <v>795.93989019632295</v>
      </c>
    </row>
    <row r="553" spans="1:14" ht="14.4" customHeight="1" x14ac:dyDescent="0.3">
      <c r="A553" s="630" t="s">
        <v>544</v>
      </c>
      <c r="B553" s="631" t="s">
        <v>1919</v>
      </c>
      <c r="C553" s="632" t="s">
        <v>566</v>
      </c>
      <c r="D553" s="633" t="s">
        <v>1925</v>
      </c>
      <c r="E553" s="632" t="s">
        <v>572</v>
      </c>
      <c r="F553" s="633" t="s">
        <v>1926</v>
      </c>
      <c r="G553" s="632" t="s">
        <v>573</v>
      </c>
      <c r="H553" s="632" t="s">
        <v>683</v>
      </c>
      <c r="I553" s="632" t="s">
        <v>684</v>
      </c>
      <c r="J553" s="632" t="s">
        <v>685</v>
      </c>
      <c r="K553" s="632" t="s">
        <v>686</v>
      </c>
      <c r="L553" s="634">
        <v>60.350049826331336</v>
      </c>
      <c r="M553" s="634">
        <v>8</v>
      </c>
      <c r="N553" s="635">
        <v>482.80039861065069</v>
      </c>
    </row>
    <row r="554" spans="1:14" ht="14.4" customHeight="1" x14ac:dyDescent="0.3">
      <c r="A554" s="630" t="s">
        <v>544</v>
      </c>
      <c r="B554" s="631" t="s">
        <v>1919</v>
      </c>
      <c r="C554" s="632" t="s">
        <v>566</v>
      </c>
      <c r="D554" s="633" t="s">
        <v>1925</v>
      </c>
      <c r="E554" s="632" t="s">
        <v>572</v>
      </c>
      <c r="F554" s="633" t="s">
        <v>1926</v>
      </c>
      <c r="G554" s="632" t="s">
        <v>573</v>
      </c>
      <c r="H554" s="632" t="s">
        <v>695</v>
      </c>
      <c r="I554" s="632" t="s">
        <v>696</v>
      </c>
      <c r="J554" s="632" t="s">
        <v>697</v>
      </c>
      <c r="K554" s="632" t="s">
        <v>698</v>
      </c>
      <c r="L554" s="634">
        <v>260</v>
      </c>
      <c r="M554" s="634">
        <v>2</v>
      </c>
      <c r="N554" s="635">
        <v>520</v>
      </c>
    </row>
    <row r="555" spans="1:14" ht="14.4" customHeight="1" x14ac:dyDescent="0.3">
      <c r="A555" s="630" t="s">
        <v>544</v>
      </c>
      <c r="B555" s="631" t="s">
        <v>1919</v>
      </c>
      <c r="C555" s="632" t="s">
        <v>566</v>
      </c>
      <c r="D555" s="633" t="s">
        <v>1925</v>
      </c>
      <c r="E555" s="632" t="s">
        <v>572</v>
      </c>
      <c r="F555" s="633" t="s">
        <v>1926</v>
      </c>
      <c r="G555" s="632" t="s">
        <v>573</v>
      </c>
      <c r="H555" s="632" t="s">
        <v>768</v>
      </c>
      <c r="I555" s="632" t="s">
        <v>769</v>
      </c>
      <c r="J555" s="632" t="s">
        <v>770</v>
      </c>
      <c r="K555" s="632" t="s">
        <v>771</v>
      </c>
      <c r="L555" s="634">
        <v>63.553333333333335</v>
      </c>
      <c r="M555" s="634">
        <v>3</v>
      </c>
      <c r="N555" s="635">
        <v>190.66</v>
      </c>
    </row>
    <row r="556" spans="1:14" ht="14.4" customHeight="1" x14ac:dyDescent="0.3">
      <c r="A556" s="630" t="s">
        <v>544</v>
      </c>
      <c r="B556" s="631" t="s">
        <v>1919</v>
      </c>
      <c r="C556" s="632" t="s">
        <v>566</v>
      </c>
      <c r="D556" s="633" t="s">
        <v>1925</v>
      </c>
      <c r="E556" s="632" t="s">
        <v>572</v>
      </c>
      <c r="F556" s="633" t="s">
        <v>1926</v>
      </c>
      <c r="G556" s="632" t="s">
        <v>573</v>
      </c>
      <c r="H556" s="632" t="s">
        <v>1773</v>
      </c>
      <c r="I556" s="632" t="s">
        <v>238</v>
      </c>
      <c r="J556" s="632" t="s">
        <v>1774</v>
      </c>
      <c r="K556" s="632"/>
      <c r="L556" s="634">
        <v>97.320294821509023</v>
      </c>
      <c r="M556" s="634">
        <v>4</v>
      </c>
      <c r="N556" s="635">
        <v>389.28117928603609</v>
      </c>
    </row>
    <row r="557" spans="1:14" ht="14.4" customHeight="1" x14ac:dyDescent="0.3">
      <c r="A557" s="630" t="s">
        <v>544</v>
      </c>
      <c r="B557" s="631" t="s">
        <v>1919</v>
      </c>
      <c r="C557" s="632" t="s">
        <v>566</v>
      </c>
      <c r="D557" s="633" t="s">
        <v>1925</v>
      </c>
      <c r="E557" s="632" t="s">
        <v>572</v>
      </c>
      <c r="F557" s="633" t="s">
        <v>1926</v>
      </c>
      <c r="G557" s="632" t="s">
        <v>573</v>
      </c>
      <c r="H557" s="632" t="s">
        <v>863</v>
      </c>
      <c r="I557" s="632" t="s">
        <v>864</v>
      </c>
      <c r="J557" s="632" t="s">
        <v>865</v>
      </c>
      <c r="K557" s="632" t="s">
        <v>633</v>
      </c>
      <c r="L557" s="634">
        <v>121.73</v>
      </c>
      <c r="M557" s="634">
        <v>2</v>
      </c>
      <c r="N557" s="635">
        <v>243.46</v>
      </c>
    </row>
    <row r="558" spans="1:14" ht="14.4" customHeight="1" x14ac:dyDescent="0.3">
      <c r="A558" s="630" t="s">
        <v>544</v>
      </c>
      <c r="B558" s="631" t="s">
        <v>1919</v>
      </c>
      <c r="C558" s="632" t="s">
        <v>566</v>
      </c>
      <c r="D558" s="633" t="s">
        <v>1925</v>
      </c>
      <c r="E558" s="632" t="s">
        <v>572</v>
      </c>
      <c r="F558" s="633" t="s">
        <v>1926</v>
      </c>
      <c r="G558" s="632" t="s">
        <v>573</v>
      </c>
      <c r="H558" s="632" t="s">
        <v>866</v>
      </c>
      <c r="I558" s="632" t="s">
        <v>867</v>
      </c>
      <c r="J558" s="632" t="s">
        <v>868</v>
      </c>
      <c r="K558" s="632" t="s">
        <v>869</v>
      </c>
      <c r="L558" s="634">
        <v>63.480000000000011</v>
      </c>
      <c r="M558" s="634">
        <v>3</v>
      </c>
      <c r="N558" s="635">
        <v>190.44000000000003</v>
      </c>
    </row>
    <row r="559" spans="1:14" ht="14.4" customHeight="1" x14ac:dyDescent="0.3">
      <c r="A559" s="630" t="s">
        <v>544</v>
      </c>
      <c r="B559" s="631" t="s">
        <v>1919</v>
      </c>
      <c r="C559" s="632" t="s">
        <v>566</v>
      </c>
      <c r="D559" s="633" t="s">
        <v>1925</v>
      </c>
      <c r="E559" s="632" t="s">
        <v>572</v>
      </c>
      <c r="F559" s="633" t="s">
        <v>1926</v>
      </c>
      <c r="G559" s="632" t="s">
        <v>573</v>
      </c>
      <c r="H559" s="632" t="s">
        <v>902</v>
      </c>
      <c r="I559" s="632" t="s">
        <v>903</v>
      </c>
      <c r="J559" s="632" t="s">
        <v>904</v>
      </c>
      <c r="K559" s="632" t="s">
        <v>905</v>
      </c>
      <c r="L559" s="634">
        <v>260</v>
      </c>
      <c r="M559" s="634">
        <v>7</v>
      </c>
      <c r="N559" s="635">
        <v>1820</v>
      </c>
    </row>
    <row r="560" spans="1:14" ht="14.4" customHeight="1" x14ac:dyDescent="0.3">
      <c r="A560" s="630" t="s">
        <v>544</v>
      </c>
      <c r="B560" s="631" t="s">
        <v>1919</v>
      </c>
      <c r="C560" s="632" t="s">
        <v>566</v>
      </c>
      <c r="D560" s="633" t="s">
        <v>1925</v>
      </c>
      <c r="E560" s="632" t="s">
        <v>572</v>
      </c>
      <c r="F560" s="633" t="s">
        <v>1926</v>
      </c>
      <c r="G560" s="632" t="s">
        <v>573</v>
      </c>
      <c r="H560" s="632" t="s">
        <v>914</v>
      </c>
      <c r="I560" s="632" t="s">
        <v>915</v>
      </c>
      <c r="J560" s="632" t="s">
        <v>916</v>
      </c>
      <c r="K560" s="632" t="s">
        <v>917</v>
      </c>
      <c r="L560" s="634">
        <v>197.47279148683137</v>
      </c>
      <c r="M560" s="634">
        <v>10</v>
      </c>
      <c r="N560" s="635">
        <v>1974.7279148683137</v>
      </c>
    </row>
    <row r="561" spans="1:14" ht="14.4" customHeight="1" x14ac:dyDescent="0.3">
      <c r="A561" s="630" t="s">
        <v>544</v>
      </c>
      <c r="B561" s="631" t="s">
        <v>1919</v>
      </c>
      <c r="C561" s="632" t="s">
        <v>566</v>
      </c>
      <c r="D561" s="633" t="s">
        <v>1925</v>
      </c>
      <c r="E561" s="632" t="s">
        <v>572</v>
      </c>
      <c r="F561" s="633" t="s">
        <v>1926</v>
      </c>
      <c r="G561" s="632" t="s">
        <v>573</v>
      </c>
      <c r="H561" s="632" t="s">
        <v>1915</v>
      </c>
      <c r="I561" s="632" t="s">
        <v>1916</v>
      </c>
      <c r="J561" s="632" t="s">
        <v>1917</v>
      </c>
      <c r="K561" s="632" t="s">
        <v>1918</v>
      </c>
      <c r="L561" s="634">
        <v>177.80000000000004</v>
      </c>
      <c r="M561" s="634">
        <v>1</v>
      </c>
      <c r="N561" s="635">
        <v>177.80000000000004</v>
      </c>
    </row>
    <row r="562" spans="1:14" ht="14.4" customHeight="1" x14ac:dyDescent="0.3">
      <c r="A562" s="630" t="s">
        <v>544</v>
      </c>
      <c r="B562" s="631" t="s">
        <v>1919</v>
      </c>
      <c r="C562" s="632" t="s">
        <v>566</v>
      </c>
      <c r="D562" s="633" t="s">
        <v>1925</v>
      </c>
      <c r="E562" s="632" t="s">
        <v>572</v>
      </c>
      <c r="F562" s="633" t="s">
        <v>1926</v>
      </c>
      <c r="G562" s="632" t="s">
        <v>573</v>
      </c>
      <c r="H562" s="632" t="s">
        <v>978</v>
      </c>
      <c r="I562" s="632" t="s">
        <v>979</v>
      </c>
      <c r="J562" s="632" t="s">
        <v>980</v>
      </c>
      <c r="K562" s="632" t="s">
        <v>655</v>
      </c>
      <c r="L562" s="634">
        <v>41.61</v>
      </c>
      <c r="M562" s="634">
        <v>4</v>
      </c>
      <c r="N562" s="635">
        <v>166.44</v>
      </c>
    </row>
    <row r="563" spans="1:14" ht="14.4" customHeight="1" x14ac:dyDescent="0.3">
      <c r="A563" s="630" t="s">
        <v>544</v>
      </c>
      <c r="B563" s="631" t="s">
        <v>1919</v>
      </c>
      <c r="C563" s="632" t="s">
        <v>566</v>
      </c>
      <c r="D563" s="633" t="s">
        <v>1925</v>
      </c>
      <c r="E563" s="632" t="s">
        <v>572</v>
      </c>
      <c r="F563" s="633" t="s">
        <v>1926</v>
      </c>
      <c r="G563" s="632" t="s">
        <v>573</v>
      </c>
      <c r="H563" s="632" t="s">
        <v>1785</v>
      </c>
      <c r="I563" s="632" t="s">
        <v>238</v>
      </c>
      <c r="J563" s="632" t="s">
        <v>1786</v>
      </c>
      <c r="K563" s="632" t="s">
        <v>1787</v>
      </c>
      <c r="L563" s="634">
        <v>422.007495230308</v>
      </c>
      <c r="M563" s="634">
        <v>2</v>
      </c>
      <c r="N563" s="635">
        <v>844.01499046061599</v>
      </c>
    </row>
    <row r="564" spans="1:14" ht="14.4" customHeight="1" x14ac:dyDescent="0.3">
      <c r="A564" s="630" t="s">
        <v>544</v>
      </c>
      <c r="B564" s="631" t="s">
        <v>1919</v>
      </c>
      <c r="C564" s="632" t="s">
        <v>566</v>
      </c>
      <c r="D564" s="633" t="s">
        <v>1925</v>
      </c>
      <c r="E564" s="632" t="s">
        <v>572</v>
      </c>
      <c r="F564" s="633" t="s">
        <v>1926</v>
      </c>
      <c r="G564" s="632" t="s">
        <v>573</v>
      </c>
      <c r="H564" s="632" t="s">
        <v>1032</v>
      </c>
      <c r="I564" s="632" t="s">
        <v>238</v>
      </c>
      <c r="J564" s="632" t="s">
        <v>1033</v>
      </c>
      <c r="K564" s="632"/>
      <c r="L564" s="634">
        <v>65.7</v>
      </c>
      <c r="M564" s="634">
        <v>3</v>
      </c>
      <c r="N564" s="635">
        <v>197.1</v>
      </c>
    </row>
    <row r="565" spans="1:14" ht="14.4" customHeight="1" x14ac:dyDescent="0.3">
      <c r="A565" s="630" t="s">
        <v>544</v>
      </c>
      <c r="B565" s="631" t="s">
        <v>1919</v>
      </c>
      <c r="C565" s="632" t="s">
        <v>566</v>
      </c>
      <c r="D565" s="633" t="s">
        <v>1925</v>
      </c>
      <c r="E565" s="632" t="s">
        <v>572</v>
      </c>
      <c r="F565" s="633" t="s">
        <v>1926</v>
      </c>
      <c r="G565" s="632" t="s">
        <v>573</v>
      </c>
      <c r="H565" s="632" t="s">
        <v>1039</v>
      </c>
      <c r="I565" s="632" t="s">
        <v>1040</v>
      </c>
      <c r="J565" s="632" t="s">
        <v>1041</v>
      </c>
      <c r="K565" s="632" t="s">
        <v>869</v>
      </c>
      <c r="L565" s="634">
        <v>52.420462975902559</v>
      </c>
      <c r="M565" s="634">
        <v>19</v>
      </c>
      <c r="N565" s="635">
        <v>995.98879654214863</v>
      </c>
    </row>
    <row r="566" spans="1:14" ht="14.4" customHeight="1" x14ac:dyDescent="0.3">
      <c r="A566" s="630" t="s">
        <v>544</v>
      </c>
      <c r="B566" s="631" t="s">
        <v>1919</v>
      </c>
      <c r="C566" s="632" t="s">
        <v>566</v>
      </c>
      <c r="D566" s="633" t="s">
        <v>1925</v>
      </c>
      <c r="E566" s="632" t="s">
        <v>572</v>
      </c>
      <c r="F566" s="633" t="s">
        <v>1926</v>
      </c>
      <c r="G566" s="632" t="s">
        <v>573</v>
      </c>
      <c r="H566" s="632" t="s">
        <v>1050</v>
      </c>
      <c r="I566" s="632" t="s">
        <v>1051</v>
      </c>
      <c r="J566" s="632" t="s">
        <v>587</v>
      </c>
      <c r="K566" s="632" t="s">
        <v>1052</v>
      </c>
      <c r="L566" s="634">
        <v>555.42000000000007</v>
      </c>
      <c r="M566" s="634">
        <v>1</v>
      </c>
      <c r="N566" s="635">
        <v>555.42000000000007</v>
      </c>
    </row>
    <row r="567" spans="1:14" ht="14.4" customHeight="1" x14ac:dyDescent="0.3">
      <c r="A567" s="630" t="s">
        <v>544</v>
      </c>
      <c r="B567" s="631" t="s">
        <v>1919</v>
      </c>
      <c r="C567" s="632" t="s">
        <v>566</v>
      </c>
      <c r="D567" s="633" t="s">
        <v>1925</v>
      </c>
      <c r="E567" s="632" t="s">
        <v>572</v>
      </c>
      <c r="F567" s="633" t="s">
        <v>1926</v>
      </c>
      <c r="G567" s="632" t="s">
        <v>573</v>
      </c>
      <c r="H567" s="632" t="s">
        <v>585</v>
      </c>
      <c r="I567" s="632" t="s">
        <v>586</v>
      </c>
      <c r="J567" s="632" t="s">
        <v>587</v>
      </c>
      <c r="K567" s="632" t="s">
        <v>588</v>
      </c>
      <c r="L567" s="634">
        <v>327.06</v>
      </c>
      <c r="M567" s="634">
        <v>1</v>
      </c>
      <c r="N567" s="635">
        <v>327.06</v>
      </c>
    </row>
    <row r="568" spans="1:14" ht="14.4" customHeight="1" x14ac:dyDescent="0.3">
      <c r="A568" s="630" t="s">
        <v>544</v>
      </c>
      <c r="B568" s="631" t="s">
        <v>1919</v>
      </c>
      <c r="C568" s="632" t="s">
        <v>566</v>
      </c>
      <c r="D568" s="633" t="s">
        <v>1925</v>
      </c>
      <c r="E568" s="632" t="s">
        <v>572</v>
      </c>
      <c r="F568" s="633" t="s">
        <v>1926</v>
      </c>
      <c r="G568" s="632" t="s">
        <v>573</v>
      </c>
      <c r="H568" s="632" t="s">
        <v>1085</v>
      </c>
      <c r="I568" s="632" t="s">
        <v>1086</v>
      </c>
      <c r="J568" s="632" t="s">
        <v>1087</v>
      </c>
      <c r="K568" s="632" t="s">
        <v>1088</v>
      </c>
      <c r="L568" s="634">
        <v>58.58</v>
      </c>
      <c r="M568" s="634">
        <v>4</v>
      </c>
      <c r="N568" s="635">
        <v>234.32</v>
      </c>
    </row>
    <row r="569" spans="1:14" ht="14.4" customHeight="1" x14ac:dyDescent="0.3">
      <c r="A569" s="630" t="s">
        <v>544</v>
      </c>
      <c r="B569" s="631" t="s">
        <v>1919</v>
      </c>
      <c r="C569" s="632" t="s">
        <v>566</v>
      </c>
      <c r="D569" s="633" t="s">
        <v>1925</v>
      </c>
      <c r="E569" s="632" t="s">
        <v>572</v>
      </c>
      <c r="F569" s="633" t="s">
        <v>1926</v>
      </c>
      <c r="G569" s="632" t="s">
        <v>573</v>
      </c>
      <c r="H569" s="632" t="s">
        <v>1107</v>
      </c>
      <c r="I569" s="632" t="s">
        <v>238</v>
      </c>
      <c r="J569" s="632" t="s">
        <v>1108</v>
      </c>
      <c r="K569" s="632" t="s">
        <v>1106</v>
      </c>
      <c r="L569" s="634">
        <v>24.037194261613497</v>
      </c>
      <c r="M569" s="634">
        <v>6</v>
      </c>
      <c r="N569" s="635">
        <v>144.22316556968099</v>
      </c>
    </row>
    <row r="570" spans="1:14" ht="14.4" customHeight="1" x14ac:dyDescent="0.3">
      <c r="A570" s="630" t="s">
        <v>544</v>
      </c>
      <c r="B570" s="631" t="s">
        <v>1919</v>
      </c>
      <c r="C570" s="632" t="s">
        <v>566</v>
      </c>
      <c r="D570" s="633" t="s">
        <v>1925</v>
      </c>
      <c r="E570" s="632" t="s">
        <v>572</v>
      </c>
      <c r="F570" s="633" t="s">
        <v>1926</v>
      </c>
      <c r="G570" s="632" t="s">
        <v>573</v>
      </c>
      <c r="H570" s="632" t="s">
        <v>1196</v>
      </c>
      <c r="I570" s="632" t="s">
        <v>1197</v>
      </c>
      <c r="J570" s="632" t="s">
        <v>1198</v>
      </c>
      <c r="K570" s="632" t="s">
        <v>1199</v>
      </c>
      <c r="L570" s="634">
        <v>54.650112112467816</v>
      </c>
      <c r="M570" s="634">
        <v>9</v>
      </c>
      <c r="N570" s="635">
        <v>491.85100901221034</v>
      </c>
    </row>
    <row r="571" spans="1:14" ht="14.4" customHeight="1" x14ac:dyDescent="0.3">
      <c r="A571" s="630" t="s">
        <v>544</v>
      </c>
      <c r="B571" s="631" t="s">
        <v>1919</v>
      </c>
      <c r="C571" s="632" t="s">
        <v>566</v>
      </c>
      <c r="D571" s="633" t="s">
        <v>1925</v>
      </c>
      <c r="E571" s="632" t="s">
        <v>572</v>
      </c>
      <c r="F571" s="633" t="s">
        <v>1926</v>
      </c>
      <c r="G571" s="632" t="s">
        <v>573</v>
      </c>
      <c r="H571" s="632" t="s">
        <v>589</v>
      </c>
      <c r="I571" s="632" t="s">
        <v>590</v>
      </c>
      <c r="J571" s="632" t="s">
        <v>591</v>
      </c>
      <c r="K571" s="632" t="s">
        <v>592</v>
      </c>
      <c r="L571" s="634">
        <v>291.5</v>
      </c>
      <c r="M571" s="634">
        <v>2</v>
      </c>
      <c r="N571" s="635">
        <v>583</v>
      </c>
    </row>
    <row r="572" spans="1:14" ht="14.4" customHeight="1" x14ac:dyDescent="0.3">
      <c r="A572" s="630" t="s">
        <v>544</v>
      </c>
      <c r="B572" s="631" t="s">
        <v>1919</v>
      </c>
      <c r="C572" s="632" t="s">
        <v>566</v>
      </c>
      <c r="D572" s="633" t="s">
        <v>1925</v>
      </c>
      <c r="E572" s="632" t="s">
        <v>572</v>
      </c>
      <c r="F572" s="633" t="s">
        <v>1926</v>
      </c>
      <c r="G572" s="632" t="s">
        <v>573</v>
      </c>
      <c r="H572" s="632" t="s">
        <v>1798</v>
      </c>
      <c r="I572" s="632" t="s">
        <v>1798</v>
      </c>
      <c r="J572" s="632" t="s">
        <v>1799</v>
      </c>
      <c r="K572" s="632" t="s">
        <v>1800</v>
      </c>
      <c r="L572" s="634">
        <v>174.39</v>
      </c>
      <c r="M572" s="634">
        <v>1</v>
      </c>
      <c r="N572" s="635">
        <v>174.39</v>
      </c>
    </row>
    <row r="573" spans="1:14" ht="14.4" customHeight="1" x14ac:dyDescent="0.3">
      <c r="A573" s="630" t="s">
        <v>544</v>
      </c>
      <c r="B573" s="631" t="s">
        <v>1919</v>
      </c>
      <c r="C573" s="632" t="s">
        <v>566</v>
      </c>
      <c r="D573" s="633" t="s">
        <v>1925</v>
      </c>
      <c r="E573" s="632" t="s">
        <v>572</v>
      </c>
      <c r="F573" s="633" t="s">
        <v>1926</v>
      </c>
      <c r="G573" s="632" t="s">
        <v>573</v>
      </c>
      <c r="H573" s="632" t="s">
        <v>1803</v>
      </c>
      <c r="I573" s="632" t="s">
        <v>1803</v>
      </c>
      <c r="J573" s="632" t="s">
        <v>1804</v>
      </c>
      <c r="K573" s="632" t="s">
        <v>1805</v>
      </c>
      <c r="L573" s="634">
        <v>649.8924999999997</v>
      </c>
      <c r="M573" s="634">
        <v>8</v>
      </c>
      <c r="N573" s="635">
        <v>5199.1399999999976</v>
      </c>
    </row>
    <row r="574" spans="1:14" ht="14.4" customHeight="1" x14ac:dyDescent="0.3">
      <c r="A574" s="630" t="s">
        <v>544</v>
      </c>
      <c r="B574" s="631" t="s">
        <v>1919</v>
      </c>
      <c r="C574" s="632" t="s">
        <v>566</v>
      </c>
      <c r="D574" s="633" t="s">
        <v>1925</v>
      </c>
      <c r="E574" s="632" t="s">
        <v>572</v>
      </c>
      <c r="F574" s="633" t="s">
        <v>1926</v>
      </c>
      <c r="G574" s="632" t="s">
        <v>573</v>
      </c>
      <c r="H574" s="632" t="s">
        <v>1806</v>
      </c>
      <c r="I574" s="632" t="s">
        <v>1807</v>
      </c>
      <c r="J574" s="632" t="s">
        <v>1808</v>
      </c>
      <c r="K574" s="632" t="s">
        <v>1809</v>
      </c>
      <c r="L574" s="634">
        <v>649.84932611045474</v>
      </c>
      <c r="M574" s="634">
        <v>10</v>
      </c>
      <c r="N574" s="635">
        <v>6498.4932611045469</v>
      </c>
    </row>
    <row r="575" spans="1:14" ht="14.4" customHeight="1" x14ac:dyDescent="0.3">
      <c r="A575" s="630" t="s">
        <v>544</v>
      </c>
      <c r="B575" s="631" t="s">
        <v>1919</v>
      </c>
      <c r="C575" s="632" t="s">
        <v>566</v>
      </c>
      <c r="D575" s="633" t="s">
        <v>1925</v>
      </c>
      <c r="E575" s="632" t="s">
        <v>572</v>
      </c>
      <c r="F575" s="633" t="s">
        <v>1926</v>
      </c>
      <c r="G575" s="632" t="s">
        <v>573</v>
      </c>
      <c r="H575" s="632" t="s">
        <v>1307</v>
      </c>
      <c r="I575" s="632" t="s">
        <v>238</v>
      </c>
      <c r="J575" s="632" t="s">
        <v>1308</v>
      </c>
      <c r="K575" s="632" t="s">
        <v>1309</v>
      </c>
      <c r="L575" s="634">
        <v>59.99001631860623</v>
      </c>
      <c r="M575" s="634">
        <v>6</v>
      </c>
      <c r="N575" s="635">
        <v>359.94009791163739</v>
      </c>
    </row>
    <row r="576" spans="1:14" ht="14.4" customHeight="1" x14ac:dyDescent="0.3">
      <c r="A576" s="630" t="s">
        <v>544</v>
      </c>
      <c r="B576" s="631" t="s">
        <v>1919</v>
      </c>
      <c r="C576" s="632" t="s">
        <v>566</v>
      </c>
      <c r="D576" s="633" t="s">
        <v>1925</v>
      </c>
      <c r="E576" s="632" t="s">
        <v>572</v>
      </c>
      <c r="F576" s="633" t="s">
        <v>1926</v>
      </c>
      <c r="G576" s="632" t="s">
        <v>573</v>
      </c>
      <c r="H576" s="632" t="s">
        <v>1814</v>
      </c>
      <c r="I576" s="632" t="s">
        <v>1815</v>
      </c>
      <c r="J576" s="632" t="s">
        <v>1816</v>
      </c>
      <c r="K576" s="632" t="s">
        <v>1817</v>
      </c>
      <c r="L576" s="634">
        <v>51.049914516190888</v>
      </c>
      <c r="M576" s="634">
        <v>2</v>
      </c>
      <c r="N576" s="635">
        <v>102.09982903238178</v>
      </c>
    </row>
    <row r="577" spans="1:14" ht="14.4" customHeight="1" x14ac:dyDescent="0.3">
      <c r="A577" s="630" t="s">
        <v>544</v>
      </c>
      <c r="B577" s="631" t="s">
        <v>1919</v>
      </c>
      <c r="C577" s="632" t="s">
        <v>566</v>
      </c>
      <c r="D577" s="633" t="s">
        <v>1925</v>
      </c>
      <c r="E577" s="632" t="s">
        <v>572</v>
      </c>
      <c r="F577" s="633" t="s">
        <v>1926</v>
      </c>
      <c r="G577" s="632" t="s">
        <v>573</v>
      </c>
      <c r="H577" s="632" t="s">
        <v>1353</v>
      </c>
      <c r="I577" s="632" t="s">
        <v>1353</v>
      </c>
      <c r="J577" s="632" t="s">
        <v>1354</v>
      </c>
      <c r="K577" s="632" t="s">
        <v>1055</v>
      </c>
      <c r="L577" s="634">
        <v>379.11</v>
      </c>
      <c r="M577" s="634">
        <v>4</v>
      </c>
      <c r="N577" s="635">
        <v>1516.44</v>
      </c>
    </row>
    <row r="578" spans="1:14" ht="14.4" customHeight="1" x14ac:dyDescent="0.3">
      <c r="A578" s="630" t="s">
        <v>544</v>
      </c>
      <c r="B578" s="631" t="s">
        <v>1919</v>
      </c>
      <c r="C578" s="632" t="s">
        <v>566</v>
      </c>
      <c r="D578" s="633" t="s">
        <v>1925</v>
      </c>
      <c r="E578" s="632" t="s">
        <v>572</v>
      </c>
      <c r="F578" s="633" t="s">
        <v>1926</v>
      </c>
      <c r="G578" s="632" t="s">
        <v>1391</v>
      </c>
      <c r="H578" s="632" t="s">
        <v>1862</v>
      </c>
      <c r="I578" s="632" t="s">
        <v>1863</v>
      </c>
      <c r="J578" s="632" t="s">
        <v>1432</v>
      </c>
      <c r="K578" s="632" t="s">
        <v>1864</v>
      </c>
      <c r="L578" s="634">
        <v>266.35000000000002</v>
      </c>
      <c r="M578" s="634">
        <v>4</v>
      </c>
      <c r="N578" s="635">
        <v>1065.4000000000001</v>
      </c>
    </row>
    <row r="579" spans="1:14" ht="14.4" customHeight="1" x14ac:dyDescent="0.3">
      <c r="A579" s="630" t="s">
        <v>544</v>
      </c>
      <c r="B579" s="631" t="s">
        <v>1919</v>
      </c>
      <c r="C579" s="632" t="s">
        <v>566</v>
      </c>
      <c r="D579" s="633" t="s">
        <v>1925</v>
      </c>
      <c r="E579" s="632" t="s">
        <v>572</v>
      </c>
      <c r="F579" s="633" t="s">
        <v>1926</v>
      </c>
      <c r="G579" s="632" t="s">
        <v>1391</v>
      </c>
      <c r="H579" s="632" t="s">
        <v>1430</v>
      </c>
      <c r="I579" s="632" t="s">
        <v>1431</v>
      </c>
      <c r="J579" s="632" t="s">
        <v>1432</v>
      </c>
      <c r="K579" s="632" t="s">
        <v>1433</v>
      </c>
      <c r="L579" s="634">
        <v>890.09999999999991</v>
      </c>
      <c r="M579" s="634">
        <v>6</v>
      </c>
      <c r="N579" s="635">
        <v>5340.5999999999995</v>
      </c>
    </row>
    <row r="580" spans="1:14" ht="14.4" customHeight="1" x14ac:dyDescent="0.3">
      <c r="A580" s="630" t="s">
        <v>544</v>
      </c>
      <c r="B580" s="631" t="s">
        <v>1919</v>
      </c>
      <c r="C580" s="632" t="s">
        <v>566</v>
      </c>
      <c r="D580" s="633" t="s">
        <v>1925</v>
      </c>
      <c r="E580" s="632" t="s">
        <v>572</v>
      </c>
      <c r="F580" s="633" t="s">
        <v>1926</v>
      </c>
      <c r="G580" s="632" t="s">
        <v>1391</v>
      </c>
      <c r="H580" s="632" t="s">
        <v>1865</v>
      </c>
      <c r="I580" s="632" t="s">
        <v>1866</v>
      </c>
      <c r="J580" s="632" t="s">
        <v>1448</v>
      </c>
      <c r="K580" s="632" t="s">
        <v>1867</v>
      </c>
      <c r="L580" s="634">
        <v>139.66999999999999</v>
      </c>
      <c r="M580" s="634">
        <v>5</v>
      </c>
      <c r="N580" s="635">
        <v>698.34999999999991</v>
      </c>
    </row>
    <row r="581" spans="1:14" ht="14.4" customHeight="1" thickBot="1" x14ac:dyDescent="0.35">
      <c r="A581" s="636" t="s">
        <v>544</v>
      </c>
      <c r="B581" s="637" t="s">
        <v>1919</v>
      </c>
      <c r="C581" s="638" t="s">
        <v>566</v>
      </c>
      <c r="D581" s="639" t="s">
        <v>1925</v>
      </c>
      <c r="E581" s="638" t="s">
        <v>572</v>
      </c>
      <c r="F581" s="639" t="s">
        <v>1926</v>
      </c>
      <c r="G581" s="638" t="s">
        <v>1391</v>
      </c>
      <c r="H581" s="638" t="s">
        <v>1892</v>
      </c>
      <c r="I581" s="638" t="s">
        <v>1893</v>
      </c>
      <c r="J581" s="638" t="s">
        <v>1894</v>
      </c>
      <c r="K581" s="638" t="s">
        <v>1895</v>
      </c>
      <c r="L581" s="640">
        <v>380.52</v>
      </c>
      <c r="M581" s="640">
        <v>1</v>
      </c>
      <c r="N581" s="641">
        <v>380.52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1932</v>
      </c>
      <c r="B5" s="628">
        <v>88432.990661048927</v>
      </c>
      <c r="C5" s="646">
        <v>5.0869656721622428E-2</v>
      </c>
      <c r="D5" s="628">
        <v>1649990.1944016486</v>
      </c>
      <c r="E5" s="646">
        <v>0.94913034327837753</v>
      </c>
      <c r="F5" s="629">
        <v>1738423.1850626976</v>
      </c>
    </row>
    <row r="6" spans="1:6" ht="14.4" customHeight="1" x14ac:dyDescent="0.3">
      <c r="A6" s="657" t="s">
        <v>1933</v>
      </c>
      <c r="B6" s="634">
        <v>39198.162400000001</v>
      </c>
      <c r="C6" s="647">
        <v>0.83966615673406853</v>
      </c>
      <c r="D6" s="634">
        <v>7484.8700000000008</v>
      </c>
      <c r="E6" s="647">
        <v>0.16033384326593145</v>
      </c>
      <c r="F6" s="635">
        <v>46683.032400000004</v>
      </c>
    </row>
    <row r="7" spans="1:6" ht="14.4" customHeight="1" x14ac:dyDescent="0.3">
      <c r="A7" s="657" t="s">
        <v>1934</v>
      </c>
      <c r="B7" s="634">
        <v>1127.8742888535776</v>
      </c>
      <c r="C7" s="647">
        <v>1.9881142184038454E-3</v>
      </c>
      <c r="D7" s="634">
        <v>566180.72318151197</v>
      </c>
      <c r="E7" s="647">
        <v>0.99801188578159605</v>
      </c>
      <c r="F7" s="635">
        <v>567308.59747036558</v>
      </c>
    </row>
    <row r="8" spans="1:6" ht="14.4" customHeight="1" x14ac:dyDescent="0.3">
      <c r="A8" s="657" t="s">
        <v>1935</v>
      </c>
      <c r="B8" s="634">
        <v>227.87360000000001</v>
      </c>
      <c r="C8" s="647">
        <v>5.7083477768480305E-4</v>
      </c>
      <c r="D8" s="634">
        <v>398965.74407727586</v>
      </c>
      <c r="E8" s="647">
        <v>0.99942916522231517</v>
      </c>
      <c r="F8" s="635">
        <v>399193.61767727585</v>
      </c>
    </row>
    <row r="9" spans="1:6" ht="14.4" customHeight="1" thickBot="1" x14ac:dyDescent="0.35">
      <c r="A9" s="658" t="s">
        <v>1936</v>
      </c>
      <c r="B9" s="649"/>
      <c r="C9" s="650">
        <v>0</v>
      </c>
      <c r="D9" s="649">
        <v>2781.4015319053697</v>
      </c>
      <c r="E9" s="650">
        <v>1</v>
      </c>
      <c r="F9" s="651">
        <v>2781.4015319053697</v>
      </c>
    </row>
    <row r="10" spans="1:6" ht="14.4" customHeight="1" thickBot="1" x14ac:dyDescent="0.35">
      <c r="A10" s="652" t="s">
        <v>3</v>
      </c>
      <c r="B10" s="653">
        <v>128986.90094990251</v>
      </c>
      <c r="C10" s="654">
        <v>4.6829573414422232E-2</v>
      </c>
      <c r="D10" s="653">
        <v>2625402.9331923421</v>
      </c>
      <c r="E10" s="654">
        <v>0.95317042658557782</v>
      </c>
      <c r="F10" s="655">
        <v>2754389.8341422444</v>
      </c>
    </row>
    <row r="11" spans="1:6" ht="14.4" customHeight="1" thickBot="1" x14ac:dyDescent="0.35"/>
    <row r="12" spans="1:6" ht="14.4" customHeight="1" x14ac:dyDescent="0.3">
      <c r="A12" s="656" t="s">
        <v>1937</v>
      </c>
      <c r="B12" s="628">
        <v>49869.717484882523</v>
      </c>
      <c r="C12" s="646">
        <v>0.3187794465437378</v>
      </c>
      <c r="D12" s="628">
        <v>106569.84606157156</v>
      </c>
      <c r="E12" s="646">
        <v>0.68122055345626231</v>
      </c>
      <c r="F12" s="629">
        <v>156439.56354645407</v>
      </c>
    </row>
    <row r="13" spans="1:6" ht="14.4" customHeight="1" x14ac:dyDescent="0.3">
      <c r="A13" s="657" t="s">
        <v>1938</v>
      </c>
      <c r="B13" s="634">
        <v>37147.300000000003</v>
      </c>
      <c r="C13" s="647">
        <v>5.5890454570621785E-2</v>
      </c>
      <c r="D13" s="634">
        <v>627497.5</v>
      </c>
      <c r="E13" s="647">
        <v>0.94410954542937819</v>
      </c>
      <c r="F13" s="635">
        <v>664644.80000000005</v>
      </c>
    </row>
    <row r="14" spans="1:6" ht="14.4" customHeight="1" x14ac:dyDescent="0.3">
      <c r="A14" s="657" t="s">
        <v>1939</v>
      </c>
      <c r="B14" s="634">
        <v>32672.959999999999</v>
      </c>
      <c r="C14" s="647">
        <v>1</v>
      </c>
      <c r="D14" s="634"/>
      <c r="E14" s="647">
        <v>0</v>
      </c>
      <c r="F14" s="635">
        <v>32672.959999999999</v>
      </c>
    </row>
    <row r="15" spans="1:6" ht="14.4" customHeight="1" x14ac:dyDescent="0.3">
      <c r="A15" s="657" t="s">
        <v>1940</v>
      </c>
      <c r="B15" s="634">
        <v>4117.7242071633527</v>
      </c>
      <c r="C15" s="647">
        <v>1</v>
      </c>
      <c r="D15" s="634"/>
      <c r="E15" s="647">
        <v>0</v>
      </c>
      <c r="F15" s="635">
        <v>4117.7242071633527</v>
      </c>
    </row>
    <row r="16" spans="1:6" ht="14.4" customHeight="1" x14ac:dyDescent="0.3">
      <c r="A16" s="657" t="s">
        <v>1941</v>
      </c>
      <c r="B16" s="634">
        <v>3406.6102888535775</v>
      </c>
      <c r="C16" s="647">
        <v>2.0875678066874719E-2</v>
      </c>
      <c r="D16" s="634">
        <v>159779.00111694532</v>
      </c>
      <c r="E16" s="647">
        <v>0.97912432193312526</v>
      </c>
      <c r="F16" s="635">
        <v>163185.6114057989</v>
      </c>
    </row>
    <row r="17" spans="1:6" ht="14.4" customHeight="1" x14ac:dyDescent="0.3">
      <c r="A17" s="657" t="s">
        <v>1942</v>
      </c>
      <c r="B17" s="634">
        <v>1410.4</v>
      </c>
      <c r="C17" s="647">
        <v>1</v>
      </c>
      <c r="D17" s="634"/>
      <c r="E17" s="647">
        <v>0</v>
      </c>
      <c r="F17" s="635">
        <v>1410.4</v>
      </c>
    </row>
    <row r="18" spans="1:6" ht="14.4" customHeight="1" x14ac:dyDescent="0.3">
      <c r="A18" s="657" t="s">
        <v>1943</v>
      </c>
      <c r="B18" s="634">
        <v>297.45896900305002</v>
      </c>
      <c r="C18" s="647">
        <v>1</v>
      </c>
      <c r="D18" s="634"/>
      <c r="E18" s="647">
        <v>0</v>
      </c>
      <c r="F18" s="635">
        <v>297.45896900305002</v>
      </c>
    </row>
    <row r="19" spans="1:6" ht="14.4" customHeight="1" x14ac:dyDescent="0.3">
      <c r="A19" s="657" t="s">
        <v>1944</v>
      </c>
      <c r="B19" s="634">
        <v>64.729999999999976</v>
      </c>
      <c r="C19" s="647">
        <v>0.34319495254758503</v>
      </c>
      <c r="D19" s="634">
        <v>123.87999999999992</v>
      </c>
      <c r="E19" s="647">
        <v>0.65680504745241497</v>
      </c>
      <c r="F19" s="635">
        <v>188.6099999999999</v>
      </c>
    </row>
    <row r="20" spans="1:6" ht="14.4" customHeight="1" x14ac:dyDescent="0.3">
      <c r="A20" s="657" t="s">
        <v>1945</v>
      </c>
      <c r="B20" s="634"/>
      <c r="C20" s="647">
        <v>0</v>
      </c>
      <c r="D20" s="634">
        <v>747.00198224303062</v>
      </c>
      <c r="E20" s="647">
        <v>1</v>
      </c>
      <c r="F20" s="635">
        <v>747.00198224303062</v>
      </c>
    </row>
    <row r="21" spans="1:6" ht="14.4" customHeight="1" x14ac:dyDescent="0.3">
      <c r="A21" s="657" t="s">
        <v>1946</v>
      </c>
      <c r="B21" s="634"/>
      <c r="C21" s="647">
        <v>0</v>
      </c>
      <c r="D21" s="634">
        <v>10121.512660133265</v>
      </c>
      <c r="E21" s="647">
        <v>1</v>
      </c>
      <c r="F21" s="635">
        <v>10121.512660133265</v>
      </c>
    </row>
    <row r="22" spans="1:6" ht="14.4" customHeight="1" x14ac:dyDescent="0.3">
      <c r="A22" s="657" t="s">
        <v>1947</v>
      </c>
      <c r="B22" s="634"/>
      <c r="C22" s="647">
        <v>0</v>
      </c>
      <c r="D22" s="634">
        <v>211704.60054582125</v>
      </c>
      <c r="E22" s="647">
        <v>1</v>
      </c>
      <c r="F22" s="635">
        <v>211704.60054582125</v>
      </c>
    </row>
    <row r="23" spans="1:6" ht="14.4" customHeight="1" x14ac:dyDescent="0.3">
      <c r="A23" s="657" t="s">
        <v>1948</v>
      </c>
      <c r="B23" s="634"/>
      <c r="C23" s="647">
        <v>0</v>
      </c>
      <c r="D23" s="634">
        <v>26.060000000000006</v>
      </c>
      <c r="E23" s="647">
        <v>1</v>
      </c>
      <c r="F23" s="635">
        <v>26.060000000000006</v>
      </c>
    </row>
    <row r="24" spans="1:6" ht="14.4" customHeight="1" x14ac:dyDescent="0.3">
      <c r="A24" s="657" t="s">
        <v>1949</v>
      </c>
      <c r="B24" s="634"/>
      <c r="C24" s="647">
        <v>0</v>
      </c>
      <c r="D24" s="634">
        <v>91.280000000000015</v>
      </c>
      <c r="E24" s="647">
        <v>1</v>
      </c>
      <c r="F24" s="635">
        <v>91.280000000000015</v>
      </c>
    </row>
    <row r="25" spans="1:6" ht="14.4" customHeight="1" x14ac:dyDescent="0.3">
      <c r="A25" s="657" t="s">
        <v>1950</v>
      </c>
      <c r="B25" s="634"/>
      <c r="C25" s="647">
        <v>0</v>
      </c>
      <c r="D25" s="634">
        <v>159.88</v>
      </c>
      <c r="E25" s="647">
        <v>1</v>
      </c>
      <c r="F25" s="635">
        <v>159.88</v>
      </c>
    </row>
    <row r="26" spans="1:6" ht="14.4" customHeight="1" x14ac:dyDescent="0.3">
      <c r="A26" s="657" t="s">
        <v>1951</v>
      </c>
      <c r="B26" s="634"/>
      <c r="C26" s="647">
        <v>0</v>
      </c>
      <c r="D26" s="634">
        <v>31989.945792631526</v>
      </c>
      <c r="E26" s="647">
        <v>1</v>
      </c>
      <c r="F26" s="635">
        <v>31989.945792631526</v>
      </c>
    </row>
    <row r="27" spans="1:6" ht="14.4" customHeight="1" x14ac:dyDescent="0.3">
      <c r="A27" s="657" t="s">
        <v>1952</v>
      </c>
      <c r="B27" s="634"/>
      <c r="C27" s="647">
        <v>0</v>
      </c>
      <c r="D27" s="634">
        <v>7247.88</v>
      </c>
      <c r="E27" s="647">
        <v>1</v>
      </c>
      <c r="F27" s="635">
        <v>7247.88</v>
      </c>
    </row>
    <row r="28" spans="1:6" ht="14.4" customHeight="1" x14ac:dyDescent="0.3">
      <c r="A28" s="657" t="s">
        <v>1953</v>
      </c>
      <c r="B28" s="634"/>
      <c r="C28" s="647">
        <v>0</v>
      </c>
      <c r="D28" s="634">
        <v>3374.3034959486545</v>
      </c>
      <c r="E28" s="647">
        <v>1</v>
      </c>
      <c r="F28" s="635">
        <v>3374.3034959486545</v>
      </c>
    </row>
    <row r="29" spans="1:6" ht="14.4" customHeight="1" x14ac:dyDescent="0.3">
      <c r="A29" s="657" t="s">
        <v>1954</v>
      </c>
      <c r="B29" s="634"/>
      <c r="C29" s="647">
        <v>0</v>
      </c>
      <c r="D29" s="634">
        <v>1816.4999999999995</v>
      </c>
      <c r="E29" s="647">
        <v>1</v>
      </c>
      <c r="F29" s="635">
        <v>1816.4999999999995</v>
      </c>
    </row>
    <row r="30" spans="1:6" ht="14.4" customHeight="1" x14ac:dyDescent="0.3">
      <c r="A30" s="657" t="s">
        <v>1955</v>
      </c>
      <c r="B30" s="634"/>
      <c r="C30" s="647">
        <v>0</v>
      </c>
      <c r="D30" s="634">
        <v>34499.990799149135</v>
      </c>
      <c r="E30" s="647">
        <v>1</v>
      </c>
      <c r="F30" s="635">
        <v>34499.990799149135</v>
      </c>
    </row>
    <row r="31" spans="1:6" ht="14.4" customHeight="1" x14ac:dyDescent="0.3">
      <c r="A31" s="657" t="s">
        <v>1956</v>
      </c>
      <c r="B31" s="634"/>
      <c r="C31" s="647">
        <v>0</v>
      </c>
      <c r="D31" s="634">
        <v>89403.041303974955</v>
      </c>
      <c r="E31" s="647">
        <v>1</v>
      </c>
      <c r="F31" s="635">
        <v>89403.041303974955</v>
      </c>
    </row>
    <row r="32" spans="1:6" ht="14.4" customHeight="1" x14ac:dyDescent="0.3">
      <c r="A32" s="657" t="s">
        <v>1957</v>
      </c>
      <c r="B32" s="634"/>
      <c r="C32" s="647">
        <v>0</v>
      </c>
      <c r="D32" s="634">
        <v>452113.27</v>
      </c>
      <c r="E32" s="647">
        <v>1</v>
      </c>
      <c r="F32" s="635">
        <v>452113.27</v>
      </c>
    </row>
    <row r="33" spans="1:6" ht="14.4" customHeight="1" x14ac:dyDescent="0.3">
      <c r="A33" s="657" t="s">
        <v>1958</v>
      </c>
      <c r="B33" s="634"/>
      <c r="C33" s="647">
        <v>0</v>
      </c>
      <c r="D33" s="634">
        <v>46382.121654925118</v>
      </c>
      <c r="E33" s="647">
        <v>1</v>
      </c>
      <c r="F33" s="635">
        <v>46382.121654925118</v>
      </c>
    </row>
    <row r="34" spans="1:6" ht="14.4" customHeight="1" x14ac:dyDescent="0.3">
      <c r="A34" s="657" t="s">
        <v>1959</v>
      </c>
      <c r="B34" s="634"/>
      <c r="C34" s="647">
        <v>0</v>
      </c>
      <c r="D34" s="634">
        <v>138297.12</v>
      </c>
      <c r="E34" s="647">
        <v>1</v>
      </c>
      <c r="F34" s="635">
        <v>138297.12</v>
      </c>
    </row>
    <row r="35" spans="1:6" ht="14.4" customHeight="1" x14ac:dyDescent="0.3">
      <c r="A35" s="657" t="s">
        <v>1960</v>
      </c>
      <c r="B35" s="634"/>
      <c r="C35" s="647">
        <v>0</v>
      </c>
      <c r="D35" s="634">
        <v>8629.5200728691834</v>
      </c>
      <c r="E35" s="647">
        <v>1</v>
      </c>
      <c r="F35" s="635">
        <v>8629.5200728691834</v>
      </c>
    </row>
    <row r="36" spans="1:6" ht="14.4" customHeight="1" x14ac:dyDescent="0.3">
      <c r="A36" s="657" t="s">
        <v>1961</v>
      </c>
      <c r="B36" s="634"/>
      <c r="C36" s="647">
        <v>0</v>
      </c>
      <c r="D36" s="634">
        <v>12195.167259586295</v>
      </c>
      <c r="E36" s="647">
        <v>1</v>
      </c>
      <c r="F36" s="635">
        <v>12195.167259586295</v>
      </c>
    </row>
    <row r="37" spans="1:6" ht="14.4" customHeight="1" x14ac:dyDescent="0.3">
      <c r="A37" s="657" t="s">
        <v>1962</v>
      </c>
      <c r="B37" s="634"/>
      <c r="C37" s="647">
        <v>0</v>
      </c>
      <c r="D37" s="634">
        <v>125890.00372925855</v>
      </c>
      <c r="E37" s="647">
        <v>1</v>
      </c>
      <c r="F37" s="635">
        <v>125890.00372925855</v>
      </c>
    </row>
    <row r="38" spans="1:6" ht="14.4" customHeight="1" x14ac:dyDescent="0.3">
      <c r="A38" s="657" t="s">
        <v>1963</v>
      </c>
      <c r="B38" s="634"/>
      <c r="C38" s="647">
        <v>0</v>
      </c>
      <c r="D38" s="634">
        <v>9507.9811886302487</v>
      </c>
      <c r="E38" s="647">
        <v>1</v>
      </c>
      <c r="F38" s="635">
        <v>9507.9811886302487</v>
      </c>
    </row>
    <row r="39" spans="1:6" ht="14.4" customHeight="1" x14ac:dyDescent="0.3">
      <c r="A39" s="657" t="s">
        <v>1964</v>
      </c>
      <c r="B39" s="634"/>
      <c r="C39" s="647">
        <v>0</v>
      </c>
      <c r="D39" s="634">
        <v>1062.7399999999998</v>
      </c>
      <c r="E39" s="647">
        <v>1</v>
      </c>
      <c r="F39" s="635">
        <v>1062.7399999999998</v>
      </c>
    </row>
    <row r="40" spans="1:6" ht="14.4" customHeight="1" x14ac:dyDescent="0.3">
      <c r="A40" s="657" t="s">
        <v>1965</v>
      </c>
      <c r="B40" s="634"/>
      <c r="C40" s="647">
        <v>0</v>
      </c>
      <c r="D40" s="634">
        <v>993.60000000000014</v>
      </c>
      <c r="E40" s="647">
        <v>1</v>
      </c>
      <c r="F40" s="635">
        <v>993.60000000000014</v>
      </c>
    </row>
    <row r="41" spans="1:6" ht="14.4" customHeight="1" x14ac:dyDescent="0.3">
      <c r="A41" s="657" t="s">
        <v>1966</v>
      </c>
      <c r="B41" s="634"/>
      <c r="C41" s="647">
        <v>0</v>
      </c>
      <c r="D41" s="634">
        <v>10050.358964310164</v>
      </c>
      <c r="E41" s="647">
        <v>1</v>
      </c>
      <c r="F41" s="635">
        <v>10050.358964310164</v>
      </c>
    </row>
    <row r="42" spans="1:6" ht="14.4" customHeight="1" x14ac:dyDescent="0.3">
      <c r="A42" s="657" t="s">
        <v>1967</v>
      </c>
      <c r="B42" s="634"/>
      <c r="C42" s="647">
        <v>0</v>
      </c>
      <c r="D42" s="634">
        <v>3911.4499652778013</v>
      </c>
      <c r="E42" s="647">
        <v>1</v>
      </c>
      <c r="F42" s="635">
        <v>3911.4499652778013</v>
      </c>
    </row>
    <row r="43" spans="1:6" ht="14.4" customHeight="1" x14ac:dyDescent="0.3">
      <c r="A43" s="657" t="s">
        <v>1968</v>
      </c>
      <c r="B43" s="634"/>
      <c r="C43" s="647">
        <v>0</v>
      </c>
      <c r="D43" s="634">
        <v>268447.92622528097</v>
      </c>
      <c r="E43" s="647">
        <v>1</v>
      </c>
      <c r="F43" s="635">
        <v>268447.92622528097</v>
      </c>
    </row>
    <row r="44" spans="1:6" ht="14.4" customHeight="1" x14ac:dyDescent="0.3">
      <c r="A44" s="657" t="s">
        <v>1969</v>
      </c>
      <c r="B44" s="634"/>
      <c r="C44" s="647">
        <v>0</v>
      </c>
      <c r="D44" s="634">
        <v>3805.2015319053689</v>
      </c>
      <c r="E44" s="647">
        <v>1</v>
      </c>
      <c r="F44" s="635">
        <v>3805.2015319053689</v>
      </c>
    </row>
    <row r="45" spans="1:6" ht="14.4" customHeight="1" x14ac:dyDescent="0.3">
      <c r="A45" s="657" t="s">
        <v>1970</v>
      </c>
      <c r="B45" s="634"/>
      <c r="C45" s="647">
        <v>0</v>
      </c>
      <c r="D45" s="634">
        <v>117.76</v>
      </c>
      <c r="E45" s="647">
        <v>1</v>
      </c>
      <c r="F45" s="635">
        <v>117.76</v>
      </c>
    </row>
    <row r="46" spans="1:6" ht="14.4" customHeight="1" x14ac:dyDescent="0.3">
      <c r="A46" s="657" t="s">
        <v>1971</v>
      </c>
      <c r="B46" s="634"/>
      <c r="C46" s="647">
        <v>0</v>
      </c>
      <c r="D46" s="634">
        <v>1335.9591223613825</v>
      </c>
      <c r="E46" s="647">
        <v>1</v>
      </c>
      <c r="F46" s="635">
        <v>1335.9591223613825</v>
      </c>
    </row>
    <row r="47" spans="1:6" ht="14.4" customHeight="1" x14ac:dyDescent="0.3">
      <c r="A47" s="657" t="s">
        <v>1972</v>
      </c>
      <c r="B47" s="634"/>
      <c r="C47" s="647">
        <v>0</v>
      </c>
      <c r="D47" s="634">
        <v>273.08</v>
      </c>
      <c r="E47" s="647">
        <v>1</v>
      </c>
      <c r="F47" s="635">
        <v>273.08</v>
      </c>
    </row>
    <row r="48" spans="1:6" ht="14.4" customHeight="1" x14ac:dyDescent="0.3">
      <c r="A48" s="657" t="s">
        <v>1973</v>
      </c>
      <c r="B48" s="634"/>
      <c r="C48" s="647">
        <v>0</v>
      </c>
      <c r="D48" s="634">
        <v>211.23937345467027</v>
      </c>
      <c r="E48" s="647">
        <v>1</v>
      </c>
      <c r="F48" s="635">
        <v>211.23937345467027</v>
      </c>
    </row>
    <row r="49" spans="1:6" ht="14.4" customHeight="1" x14ac:dyDescent="0.3">
      <c r="A49" s="657" t="s">
        <v>1974</v>
      </c>
      <c r="B49" s="634"/>
      <c r="C49" s="647">
        <v>0</v>
      </c>
      <c r="D49" s="634">
        <v>62.009999999999977</v>
      </c>
      <c r="E49" s="647">
        <v>1</v>
      </c>
      <c r="F49" s="635">
        <v>62.009999999999977</v>
      </c>
    </row>
    <row r="50" spans="1:6" ht="14.4" customHeight="1" x14ac:dyDescent="0.3">
      <c r="A50" s="657" t="s">
        <v>1975</v>
      </c>
      <c r="B50" s="634"/>
      <c r="C50" s="647">
        <v>0</v>
      </c>
      <c r="D50" s="634">
        <v>22238.732671278442</v>
      </c>
      <c r="E50" s="647">
        <v>1</v>
      </c>
      <c r="F50" s="635">
        <v>22238.732671278442</v>
      </c>
    </row>
    <row r="51" spans="1:6" ht="14.4" customHeight="1" x14ac:dyDescent="0.3">
      <c r="A51" s="657" t="s">
        <v>1976</v>
      </c>
      <c r="B51" s="634"/>
      <c r="C51" s="647">
        <v>0</v>
      </c>
      <c r="D51" s="634">
        <v>19005.368824230507</v>
      </c>
      <c r="E51" s="647">
        <v>1</v>
      </c>
      <c r="F51" s="635">
        <v>19005.368824230507</v>
      </c>
    </row>
    <row r="52" spans="1:6" ht="14.4" customHeight="1" x14ac:dyDescent="0.3">
      <c r="A52" s="657" t="s">
        <v>1977</v>
      </c>
      <c r="B52" s="634"/>
      <c r="C52" s="647">
        <v>0</v>
      </c>
      <c r="D52" s="634">
        <v>5007.5565683440136</v>
      </c>
      <c r="E52" s="647">
        <v>1</v>
      </c>
      <c r="F52" s="635">
        <v>5007.5565683440136</v>
      </c>
    </row>
    <row r="53" spans="1:6" ht="14.4" customHeight="1" x14ac:dyDescent="0.3">
      <c r="A53" s="657" t="s">
        <v>1978</v>
      </c>
      <c r="B53" s="634"/>
      <c r="C53" s="647">
        <v>0</v>
      </c>
      <c r="D53" s="634">
        <v>51282.111838250348</v>
      </c>
      <c r="E53" s="647">
        <v>1</v>
      </c>
      <c r="F53" s="635">
        <v>51282.111838250348</v>
      </c>
    </row>
    <row r="54" spans="1:6" ht="14.4" customHeight="1" x14ac:dyDescent="0.3">
      <c r="A54" s="657" t="s">
        <v>1979</v>
      </c>
      <c r="B54" s="634"/>
      <c r="C54" s="647">
        <v>0</v>
      </c>
      <c r="D54" s="634">
        <v>229.78932034680446</v>
      </c>
      <c r="E54" s="647">
        <v>1</v>
      </c>
      <c r="F54" s="635">
        <v>229.78932034680446</v>
      </c>
    </row>
    <row r="55" spans="1:6" ht="14.4" customHeight="1" x14ac:dyDescent="0.3">
      <c r="A55" s="657" t="s">
        <v>1980</v>
      </c>
      <c r="B55" s="634"/>
      <c r="C55" s="647">
        <v>0</v>
      </c>
      <c r="D55" s="634">
        <v>93696.61</v>
      </c>
      <c r="E55" s="647">
        <v>1</v>
      </c>
      <c r="F55" s="635">
        <v>93696.61</v>
      </c>
    </row>
    <row r="56" spans="1:6" ht="14.4" customHeight="1" x14ac:dyDescent="0.3">
      <c r="A56" s="657" t="s">
        <v>1981</v>
      </c>
      <c r="B56" s="634"/>
      <c r="C56" s="647">
        <v>0</v>
      </c>
      <c r="D56" s="634">
        <v>61007.731924879947</v>
      </c>
      <c r="E56" s="647">
        <v>1</v>
      </c>
      <c r="F56" s="635">
        <v>61007.731924879947</v>
      </c>
    </row>
    <row r="57" spans="1:6" ht="14.4" customHeight="1" thickBot="1" x14ac:dyDescent="0.35">
      <c r="A57" s="658" t="s">
        <v>1982</v>
      </c>
      <c r="B57" s="649"/>
      <c r="C57" s="650">
        <v>0</v>
      </c>
      <c r="D57" s="649">
        <v>4496.2991987332216</v>
      </c>
      <c r="E57" s="650">
        <v>1</v>
      </c>
      <c r="F57" s="651">
        <v>4496.2991987332216</v>
      </c>
    </row>
    <row r="58" spans="1:6" ht="14.4" customHeight="1" thickBot="1" x14ac:dyDescent="0.35">
      <c r="A58" s="652" t="s">
        <v>3</v>
      </c>
      <c r="B58" s="653">
        <v>128986.9009499025</v>
      </c>
      <c r="C58" s="654">
        <v>4.6829573414422232E-2</v>
      </c>
      <c r="D58" s="653">
        <v>2625402.9331923416</v>
      </c>
      <c r="E58" s="654">
        <v>0.95317042658557782</v>
      </c>
      <c r="F58" s="655">
        <v>2754389.834142244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2014-05-22T09:49:38Z</dcterms:modified>
</cp:coreProperties>
</file>